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cordsville-my.sharepoint.com/personal/tgalbraith_mccordsville_org/Documents/RDC 2020/"/>
    </mc:Choice>
  </mc:AlternateContent>
  <xr:revisionPtr revIDLastSave="0" documentId="8_{21A09550-B575-4FED-A281-4F467EDD2E3D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NEW TRACKER" sheetId="9" r:id="rId1"/>
  </sheets>
  <definedNames>
    <definedName name="_xlnm.Print_Area" localSheetId="0">'NEW TRACKER'!$A$1:$Y$63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" i="9" l="1"/>
  <c r="Y15" i="9"/>
  <c r="M22" i="9"/>
  <c r="H15" i="9" l="1"/>
  <c r="H14" i="9"/>
  <c r="H13" i="9"/>
  <c r="B13" i="9"/>
  <c r="H10" i="9"/>
  <c r="B14" i="9"/>
  <c r="B11" i="9"/>
  <c r="H11" i="9" s="1"/>
  <c r="H12" i="9" l="1"/>
  <c r="K12" i="9" s="1"/>
  <c r="L63" i="9"/>
  <c r="S23" i="9"/>
  <c r="S22" i="9"/>
  <c r="S21" i="9"/>
  <c r="S20" i="9"/>
  <c r="S19" i="9"/>
  <c r="S18" i="9"/>
  <c r="S17" i="9"/>
  <c r="S16" i="9"/>
  <c r="S15" i="9"/>
  <c r="S12" i="9"/>
  <c r="W23" i="9"/>
  <c r="W22" i="9"/>
  <c r="W21" i="9"/>
  <c r="W20" i="9"/>
  <c r="W19" i="9"/>
  <c r="W18" i="9"/>
  <c r="W17" i="9"/>
  <c r="W16" i="9"/>
  <c r="W15" i="9"/>
  <c r="W12" i="9"/>
  <c r="G23" i="9"/>
  <c r="G22" i="9"/>
  <c r="G21" i="9"/>
  <c r="G20" i="9"/>
  <c r="G19" i="9"/>
  <c r="G18" i="9"/>
  <c r="G17" i="9"/>
  <c r="G16" i="9"/>
  <c r="G15" i="9"/>
  <c r="G12" i="9"/>
  <c r="D23" i="9"/>
  <c r="D21" i="9"/>
  <c r="D18" i="9"/>
  <c r="D19" i="9"/>
  <c r="D20" i="9"/>
  <c r="B16" i="9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H16" i="9" l="1"/>
  <c r="H18" i="9"/>
  <c r="M63" i="9" l="1"/>
  <c r="I63" i="9"/>
  <c r="F63" i="9"/>
  <c r="R23" i="9" l="1"/>
  <c r="R22" i="9"/>
  <c r="D63" i="9"/>
  <c r="R21" i="9"/>
  <c r="J12" i="9"/>
  <c r="R20" i="9"/>
  <c r="R19" i="9"/>
  <c r="R18" i="9"/>
  <c r="R17" i="9"/>
  <c r="R16" i="9"/>
  <c r="J15" i="9"/>
  <c r="V15" i="9" s="1"/>
  <c r="V12" i="9" l="1"/>
  <c r="X12" i="9" s="1"/>
  <c r="N12" i="9"/>
  <c r="K15" i="9"/>
  <c r="N15" i="9"/>
  <c r="R12" i="9"/>
  <c r="T12" i="9" s="1"/>
  <c r="R15" i="9"/>
  <c r="H17" i="9"/>
  <c r="T15" i="9" l="1"/>
  <c r="Y12" i="9"/>
  <c r="Q15" i="9" s="1"/>
  <c r="K17" i="9"/>
  <c r="J17" i="9"/>
  <c r="K16" i="9"/>
  <c r="J16" i="9"/>
  <c r="T16" i="9" l="1"/>
  <c r="Q16" i="9"/>
  <c r="V17" i="9"/>
  <c r="N17" i="9"/>
  <c r="V16" i="9"/>
  <c r="X16" i="9" s="1"/>
  <c r="Y16" i="9" s="1"/>
  <c r="N16" i="9"/>
  <c r="K18" i="9"/>
  <c r="J18" i="9"/>
  <c r="H19" i="9"/>
  <c r="X17" i="9" l="1"/>
  <c r="Y17" i="9" s="1"/>
  <c r="T17" i="9"/>
  <c r="Q17" i="9"/>
  <c r="N18" i="9"/>
  <c r="V18" i="9"/>
  <c r="K19" i="9"/>
  <c r="J19" i="9"/>
  <c r="H20" i="9"/>
  <c r="X18" i="9" l="1"/>
  <c r="Y18" i="9" s="1"/>
  <c r="T18" i="9"/>
  <c r="U18" i="9" s="1"/>
  <c r="Q18" i="9"/>
  <c r="K20" i="9"/>
  <c r="J20" i="9"/>
  <c r="V19" i="9"/>
  <c r="N19" i="9"/>
  <c r="H21" i="9"/>
  <c r="X19" i="9" l="1"/>
  <c r="Y19" i="9" s="1"/>
  <c r="T19" i="9"/>
  <c r="U19" i="9" s="1"/>
  <c r="Q19" i="9"/>
  <c r="K21" i="9"/>
  <c r="J21" i="9"/>
  <c r="V20" i="9"/>
  <c r="N20" i="9"/>
  <c r="H22" i="9"/>
  <c r="X20" i="9" l="1"/>
  <c r="Y20" i="9" s="1"/>
  <c r="T20" i="9"/>
  <c r="U20" i="9" s="1"/>
  <c r="Q20" i="9"/>
  <c r="K22" i="9"/>
  <c r="J22" i="9"/>
  <c r="N21" i="9"/>
  <c r="V21" i="9"/>
  <c r="H23" i="9"/>
  <c r="X21" i="9" l="1"/>
  <c r="T21" i="9"/>
  <c r="U21" i="9" s="1"/>
  <c r="Q21" i="9"/>
  <c r="K23" i="9"/>
  <c r="J23" i="9"/>
  <c r="V22" i="9"/>
  <c r="N22" i="9"/>
  <c r="H24" i="9"/>
  <c r="K24" i="9" s="1"/>
  <c r="X22" i="9" l="1"/>
  <c r="Y22" i="9" s="1"/>
  <c r="Y21" i="9"/>
  <c r="Q22" i="9" s="1"/>
  <c r="T22" i="9"/>
  <c r="U22" i="9" s="1"/>
  <c r="N23" i="9"/>
  <c r="V23" i="9"/>
  <c r="H25" i="9"/>
  <c r="K25" i="9" s="1"/>
  <c r="X23" i="9" l="1"/>
  <c r="T23" i="9"/>
  <c r="U23" i="9" s="1"/>
  <c r="Q23" i="9"/>
  <c r="H26" i="9"/>
  <c r="K26" i="9" s="1"/>
  <c r="Y23" i="9" l="1"/>
  <c r="H27" i="9"/>
  <c r="K27" i="9" s="1"/>
  <c r="H28" i="9" l="1"/>
  <c r="K28" i="9" s="1"/>
  <c r="H29" i="9" l="1"/>
  <c r="K29" i="9" s="1"/>
  <c r="H30" i="9" l="1"/>
  <c r="K30" i="9" s="1"/>
  <c r="H31" i="9" l="1"/>
  <c r="K31" i="9" s="1"/>
  <c r="H32" i="9" l="1"/>
  <c r="K32" i="9" s="1"/>
  <c r="H33" i="9" l="1"/>
  <c r="K33" i="9" s="1"/>
  <c r="H34" i="9" l="1"/>
  <c r="K34" i="9" s="1"/>
  <c r="H35" i="9" l="1"/>
  <c r="K35" i="9" s="1"/>
  <c r="H36" i="9" l="1"/>
  <c r="K36" i="9" s="1"/>
  <c r="H37" i="9" l="1"/>
  <c r="K37" i="9" s="1"/>
  <c r="H38" i="9" l="1"/>
  <c r="K38" i="9" s="1"/>
  <c r="H39" i="9" l="1"/>
  <c r="K39" i="9" s="1"/>
  <c r="H40" i="9" l="1"/>
  <c r="K40" i="9" s="1"/>
  <c r="H41" i="9" l="1"/>
  <c r="K41" i="9" s="1"/>
  <c r="H42" i="9" l="1"/>
  <c r="K42" i="9" s="1"/>
  <c r="H43" i="9" l="1"/>
  <c r="K43" i="9" s="1"/>
  <c r="H44" i="9" l="1"/>
  <c r="K44" i="9" s="1"/>
  <c r="H45" i="9" l="1"/>
  <c r="K45" i="9" s="1"/>
  <c r="H46" i="9" l="1"/>
  <c r="K46" i="9" s="1"/>
  <c r="H47" i="9" l="1"/>
  <c r="K47" i="9" s="1"/>
  <c r="H48" i="9" l="1"/>
  <c r="K48" i="9" s="1"/>
  <c r="H49" i="9" l="1"/>
  <c r="K49" i="9" s="1"/>
  <c r="H50" i="9" l="1"/>
  <c r="K50" i="9" s="1"/>
  <c r="H51" i="9" l="1"/>
  <c r="K51" i="9" s="1"/>
  <c r="H52" i="9" l="1"/>
  <c r="K52" i="9" s="1"/>
  <c r="H53" i="9" l="1"/>
  <c r="K53" i="9" s="1"/>
  <c r="H54" i="9" l="1"/>
  <c r="K54" i="9" s="1"/>
  <c r="H55" i="9" l="1"/>
  <c r="K55" i="9" s="1"/>
  <c r="H56" i="9" l="1"/>
  <c r="K56" i="9" s="1"/>
  <c r="H57" i="9" l="1"/>
  <c r="K57" i="9" s="1"/>
  <c r="H58" i="9" l="1"/>
  <c r="K58" i="9" s="1"/>
  <c r="H59" i="9" l="1"/>
  <c r="K59" i="9" s="1"/>
  <c r="H60" i="9" l="1"/>
  <c r="K60" i="9" s="1"/>
  <c r="H61" i="9" l="1"/>
  <c r="K61" i="9" s="1"/>
  <c r="H62" i="9" l="1"/>
  <c r="K62" i="9" s="1"/>
</calcChain>
</file>

<file path=xl/sharedStrings.xml><?xml version="1.0" encoding="utf-8"?>
<sst xmlns="http://schemas.openxmlformats.org/spreadsheetml/2006/main" count="44" uniqueCount="35">
  <si>
    <t>Interest</t>
  </si>
  <si>
    <t>Payment</t>
  </si>
  <si>
    <t>Date</t>
  </si>
  <si>
    <t>Outstanding</t>
  </si>
  <si>
    <t>Bonds</t>
  </si>
  <si>
    <t>Bond Interest</t>
  </si>
  <si>
    <t>Rate</t>
  </si>
  <si>
    <t>Principal</t>
  </si>
  <si>
    <t>Due</t>
  </si>
  <si>
    <t>TIF</t>
  </si>
  <si>
    <t>TIF applied</t>
  </si>
  <si>
    <t>to Principal</t>
  </si>
  <si>
    <t>Total unpaid</t>
  </si>
  <si>
    <t>Total Expected</t>
  </si>
  <si>
    <t>for period</t>
  </si>
  <si>
    <t>Received plus interest</t>
  </si>
  <si>
    <t>Unpaid Interest</t>
  </si>
  <si>
    <t>Unpaid Principal</t>
  </si>
  <si>
    <t>Prior unpaid balance</t>
  </si>
  <si>
    <t>to Interest this period</t>
  </si>
  <si>
    <t>Town of McCordsville, Indiana Economic Development</t>
  </si>
  <si>
    <t>Revenue Bonds, Series 2014 (HRH Project) - Bond Closing Date December 4, 2014</t>
  </si>
  <si>
    <t>Total Unpaid after current Debt Service</t>
  </si>
  <si>
    <t>Total Additional Interest Accrued @ 180 days unpaid principal portion only</t>
  </si>
  <si>
    <t>Less additional TIF Payment applied to Principal</t>
  </si>
  <si>
    <t>Less additional TIF Payment applied to Interest</t>
  </si>
  <si>
    <t>Cumulative remaining principal unpaid</t>
  </si>
  <si>
    <t>applied to prior period interest</t>
  </si>
  <si>
    <t>applied to prior period principal</t>
  </si>
  <si>
    <t>Cumulative remaining interest unpaid + plus additional interest on principal prior period</t>
  </si>
  <si>
    <t xml:space="preserve">1st Interest Payment Date is </t>
  </si>
  <si>
    <t>(175 days of accrued interest)</t>
  </si>
  <si>
    <t>(62 days of accrued interest)</t>
  </si>
  <si>
    <t>(60 days of accrued interest)</t>
  </si>
  <si>
    <t>(120 days of accrued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</si>
</sst>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7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7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left"/>
    </xf>
    <xf numFmtId="7" fontId="0" fillId="0" borderId="0" xfId="0" applyNumberFormat="1" applyAlignment="1">
      <alignment horizontal="center"/>
    </xf>
    <xf numFmtId="7" fontId="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44" fontId="0" fillId="0" borderId="0" xfId="0" applyNumberFormat="1"/>
    <xf numFmtId="0" fontId="2" fillId="0" borderId="0" xfId="0" applyFont="1"/>
    <xf numFmtId="44" fontId="0" fillId="0" borderId="0" xfId="1" applyFont="1"/>
    <xf numFmtId="7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7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44" fontId="1" fillId="2" borderId="0" xfId="1" applyFont="1" applyFill="1" applyAlignment="1">
      <alignment horizontal="center"/>
    </xf>
    <xf numFmtId="44" fontId="1" fillId="2" borderId="0" xfId="1" applyFont="1" applyFill="1"/>
    <xf numFmtId="0" fontId="1" fillId="0" borderId="0" xfId="0" applyFont="1" applyAlignment="1">
      <alignment wrapText="1"/>
    </xf>
    <xf numFmtId="7" fontId="2" fillId="0" borderId="0" xfId="0" applyNumberFormat="1" applyFont="1"/>
    <xf numFmtId="0" fontId="0" fillId="3" borderId="0" xfId="0" applyFill="1"/>
    <xf numFmtId="44" fontId="2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1" applyFont="1"/>
    <xf numFmtId="7" fontId="2" fillId="0" borderId="0" xfId="1" applyNumberFormat="1" applyFont="1" applyAlignment="1">
      <alignment horizontal="center"/>
    </xf>
    <xf numFmtId="44" fontId="3" fillId="2" borderId="0" xfId="1" applyFont="1" applyFill="1" applyAlignment="1">
      <alignment horizontal="center"/>
    </xf>
    <xf numFmtId="7" fontId="2" fillId="0" borderId="0" xfId="1" applyNumberFormat="1" applyFont="1"/>
    <xf numFmtId="7" fontId="4" fillId="0" borderId="0" xfId="0" applyNumberFormat="1" applyFont="1"/>
    <xf numFmtId="0" fontId="4" fillId="0" borderId="0" xfId="0" applyFont="1"/>
    <xf numFmtId="164" fontId="1" fillId="0" borderId="1" xfId="0" applyNumberFormat="1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7" fontId="0" fillId="0" borderId="1" xfId="0" applyNumberFormat="1" applyBorder="1"/>
    <xf numFmtId="0" fontId="0" fillId="0" borderId="1" xfId="0" applyBorder="1"/>
    <xf numFmtId="7" fontId="1" fillId="0" borderId="1" xfId="0" applyNumberFormat="1" applyFont="1" applyBorder="1"/>
    <xf numFmtId="44" fontId="0" fillId="0" borderId="1" xfId="1" applyFont="1" applyBorder="1"/>
    <xf numFmtId="7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325C-2DC8-4870-A88B-F6AE6F8713E6}">
  <sheetPr>
    <pageSetUpPr fitToPage="1"/>
  </sheetPr>
  <dimension ref="A1:AB63"/>
  <sheetViews>
    <sheetView tabSelected="1" workbookViewId="0"/>
  </sheetViews>
  <sheetFormatPr defaultRowHeight="15" x14ac:dyDescent="0.25"/>
  <cols>
    <col min="2" max="2" width="13.5703125" bestFit="1" customWidth="1"/>
    <col min="3" max="3" width="13.140625" bestFit="1" customWidth="1"/>
    <col min="4" max="4" width="13.42578125" bestFit="1" customWidth="1"/>
    <col min="5" max="5" width="13.5703125" bestFit="1" customWidth="1"/>
    <col min="6" max="7" width="13.5703125" customWidth="1"/>
    <col min="8" max="8" width="10.85546875" bestFit="1" customWidth="1"/>
    <col min="9" max="10" width="13" customWidth="1"/>
    <col min="11" max="11" width="14.42578125" customWidth="1"/>
    <col min="12" max="12" width="17.28515625" customWidth="1"/>
    <col min="13" max="13" width="14.42578125" customWidth="1"/>
    <col min="14" max="14" width="14.140625" customWidth="1"/>
    <col min="15" max="15" width="6.42578125" customWidth="1"/>
    <col min="17" max="17" width="15.28515625" customWidth="1"/>
    <col min="18" max="18" width="10.85546875" bestFit="1" customWidth="1"/>
    <col min="19" max="19" width="11.5703125" bestFit="1" customWidth="1"/>
    <col min="20" max="20" width="11.85546875" bestFit="1" customWidth="1"/>
    <col min="21" max="21" width="17.42578125" customWidth="1"/>
    <col min="22" max="23" width="12.140625" customWidth="1"/>
    <col min="24" max="24" width="17.42578125" customWidth="1"/>
    <col min="25" max="25" width="13.7109375" customWidth="1"/>
    <col min="26" max="26" width="3.42578125" customWidth="1"/>
    <col min="27" max="27" width="17.85546875" customWidth="1"/>
    <col min="28" max="28" width="14.28515625" bestFit="1" customWidth="1"/>
  </cols>
  <sheetData>
    <row r="1" spans="1:28" x14ac:dyDescent="0.25">
      <c r="A1" s="1" t="s">
        <v>20</v>
      </c>
      <c r="C1" s="2"/>
      <c r="D1" s="8"/>
      <c r="F1" s="2"/>
      <c r="G1" s="2"/>
      <c r="O1" s="24"/>
    </row>
    <row r="2" spans="1:28" x14ac:dyDescent="0.25">
      <c r="A2" s="1" t="s">
        <v>21</v>
      </c>
      <c r="C2" s="2"/>
      <c r="D2" s="8"/>
      <c r="F2" s="2"/>
      <c r="G2" s="2"/>
      <c r="O2" s="24"/>
    </row>
    <row r="3" spans="1:28" x14ac:dyDescent="0.25">
      <c r="O3" s="24"/>
    </row>
    <row r="4" spans="1:28" x14ac:dyDescent="0.25">
      <c r="A4" t="s">
        <v>30</v>
      </c>
      <c r="D4" s="6">
        <v>42217</v>
      </c>
      <c r="O4" s="24"/>
    </row>
    <row r="5" spans="1:28" x14ac:dyDescent="0.25">
      <c r="A5" s="7"/>
      <c r="B5" s="2"/>
      <c r="C5" s="8"/>
      <c r="E5" s="2"/>
      <c r="F5" s="2"/>
      <c r="G5" s="2"/>
      <c r="H5" s="2"/>
      <c r="O5" s="24"/>
    </row>
    <row r="6" spans="1:28" x14ac:dyDescent="0.25">
      <c r="A6" s="3"/>
      <c r="B6" s="2"/>
      <c r="C6" s="8"/>
      <c r="E6" s="2"/>
      <c r="F6" s="2"/>
      <c r="G6" s="2"/>
      <c r="H6" s="2"/>
      <c r="O6" s="24"/>
    </row>
    <row r="7" spans="1:28" x14ac:dyDescent="0.25">
      <c r="A7" s="3" t="s">
        <v>1</v>
      </c>
      <c r="B7" s="5" t="s">
        <v>4</v>
      </c>
      <c r="C7" s="5" t="s">
        <v>5</v>
      </c>
      <c r="D7" s="4" t="s">
        <v>9</v>
      </c>
      <c r="E7" s="5" t="s">
        <v>7</v>
      </c>
      <c r="F7" s="15" t="s">
        <v>10</v>
      </c>
      <c r="G7" s="15" t="s">
        <v>12</v>
      </c>
      <c r="H7" s="5" t="s">
        <v>0</v>
      </c>
      <c r="I7" s="15" t="s">
        <v>10</v>
      </c>
      <c r="J7" s="15" t="s">
        <v>12</v>
      </c>
      <c r="K7" s="4" t="s">
        <v>13</v>
      </c>
      <c r="L7" s="4" t="s">
        <v>9</v>
      </c>
      <c r="M7" s="4" t="s">
        <v>9</v>
      </c>
      <c r="N7" s="15" t="s">
        <v>12</v>
      </c>
      <c r="O7" s="24"/>
    </row>
    <row r="8" spans="1:28" ht="45" x14ac:dyDescent="0.25">
      <c r="A8" s="3" t="s">
        <v>2</v>
      </c>
      <c r="B8" s="5" t="s">
        <v>3</v>
      </c>
      <c r="C8" s="5" t="s">
        <v>6</v>
      </c>
      <c r="D8" s="16" t="s">
        <v>15</v>
      </c>
      <c r="E8" s="3" t="s">
        <v>8</v>
      </c>
      <c r="F8" s="15" t="s">
        <v>11</v>
      </c>
      <c r="G8" s="15" t="s">
        <v>7</v>
      </c>
      <c r="H8" s="3" t="s">
        <v>8</v>
      </c>
      <c r="I8" s="18" t="s">
        <v>19</v>
      </c>
      <c r="J8" s="15" t="s">
        <v>0</v>
      </c>
      <c r="K8" s="3" t="s">
        <v>1</v>
      </c>
      <c r="L8" s="19" t="s">
        <v>28</v>
      </c>
      <c r="M8" s="19" t="s">
        <v>27</v>
      </c>
      <c r="N8" s="15" t="s">
        <v>14</v>
      </c>
      <c r="O8" s="24"/>
    </row>
    <row r="9" spans="1:28" ht="97.5" customHeight="1" x14ac:dyDescent="0.25">
      <c r="A9" s="3"/>
      <c r="B9" s="5"/>
      <c r="C9" s="9"/>
      <c r="D9" s="4"/>
      <c r="E9" s="2"/>
      <c r="F9" s="2"/>
      <c r="G9" s="2"/>
      <c r="H9" s="2"/>
      <c r="O9" s="24"/>
      <c r="Q9" s="17" t="s">
        <v>18</v>
      </c>
      <c r="R9" s="17" t="s">
        <v>17</v>
      </c>
      <c r="S9" s="17" t="s">
        <v>24</v>
      </c>
      <c r="T9" s="17" t="s">
        <v>26</v>
      </c>
      <c r="U9" s="17" t="s">
        <v>23</v>
      </c>
      <c r="V9" s="17" t="s">
        <v>16</v>
      </c>
      <c r="W9" s="17" t="s">
        <v>25</v>
      </c>
      <c r="X9" s="17" t="s">
        <v>29</v>
      </c>
      <c r="Y9" s="17" t="s">
        <v>22</v>
      </c>
      <c r="AA9" s="17"/>
      <c r="AB9" s="22"/>
    </row>
    <row r="10" spans="1:28" ht="18.75" customHeight="1" x14ac:dyDescent="0.25">
      <c r="A10" s="3">
        <v>41977</v>
      </c>
      <c r="B10" s="5">
        <v>416595</v>
      </c>
      <c r="C10" s="10">
        <v>0.05</v>
      </c>
      <c r="D10" s="41" t="s">
        <v>31</v>
      </c>
      <c r="E10" s="41"/>
      <c r="F10" s="41"/>
      <c r="G10" s="41"/>
      <c r="H10" s="2">
        <f>+B10*C10/360*175</f>
        <v>10125.572916666666</v>
      </c>
      <c r="O10" s="24"/>
      <c r="Q10" s="17"/>
      <c r="R10" s="17"/>
      <c r="S10" s="17"/>
      <c r="T10" s="17"/>
      <c r="U10" s="17"/>
      <c r="V10" s="17"/>
      <c r="W10" s="17"/>
      <c r="X10" s="17"/>
      <c r="Y10" s="17"/>
      <c r="AA10" s="17"/>
      <c r="AB10" s="22"/>
    </row>
    <row r="11" spans="1:28" ht="18" customHeight="1" x14ac:dyDescent="0.25">
      <c r="A11" s="33">
        <v>42153</v>
      </c>
      <c r="B11" s="34">
        <f>+B10+876939.49</f>
        <v>1293534.49</v>
      </c>
      <c r="C11" s="35">
        <v>0.05</v>
      </c>
      <c r="D11" s="42" t="s">
        <v>32</v>
      </c>
      <c r="E11" s="42"/>
      <c r="F11" s="42"/>
      <c r="G11" s="42"/>
      <c r="H11" s="36">
        <f>+B11*C11/360*62</f>
        <v>11138.769219444446</v>
      </c>
      <c r="I11" s="37"/>
      <c r="J11" s="37"/>
      <c r="K11" s="37"/>
      <c r="L11" s="37"/>
      <c r="M11" s="37"/>
      <c r="N11" s="37"/>
      <c r="O11" s="24"/>
      <c r="Q11" s="17"/>
      <c r="R11" s="17"/>
      <c r="S11" s="17"/>
      <c r="T11" s="17"/>
      <c r="U11" s="17"/>
      <c r="V11" s="17"/>
      <c r="W11" s="17"/>
      <c r="X11" s="17"/>
      <c r="Y11" s="17"/>
      <c r="AA11" s="17"/>
      <c r="AB11" s="22"/>
    </row>
    <row r="12" spans="1:28" x14ac:dyDescent="0.25">
      <c r="A12" s="11">
        <v>42217</v>
      </c>
      <c r="B12" s="2">
        <v>1293534.49</v>
      </c>
      <c r="C12" s="10">
        <v>0.05</v>
      </c>
      <c r="D12" s="20">
        <v>21264.34</v>
      </c>
      <c r="E12" s="2">
        <v>0</v>
      </c>
      <c r="F12" s="2">
        <v>0</v>
      </c>
      <c r="G12" s="23">
        <f t="shared" ref="G12:G23" si="0">+E12+F12</f>
        <v>0</v>
      </c>
      <c r="H12" s="2">
        <f>+H10+H11</f>
        <v>21264.34213611111</v>
      </c>
      <c r="I12" s="14">
        <v>-21264.34</v>
      </c>
      <c r="J12" s="23">
        <f t="shared" ref="J12:J23" si="1">+H12+I12</f>
        <v>2.1361111103033181E-3</v>
      </c>
      <c r="K12" s="2">
        <f>E12+H12</f>
        <v>21264.34213611111</v>
      </c>
      <c r="L12" s="2">
        <v>0</v>
      </c>
      <c r="M12" s="2">
        <v>0</v>
      </c>
      <c r="N12" s="23">
        <f>+G12+J12</f>
        <v>2.1361111103033181E-3</v>
      </c>
      <c r="O12" s="24"/>
      <c r="P12" s="11">
        <v>42217</v>
      </c>
      <c r="Q12" s="25">
        <v>0</v>
      </c>
      <c r="R12" s="23">
        <f t="shared" ref="R12:R23" si="2">+G12</f>
        <v>0</v>
      </c>
      <c r="S12" s="31">
        <f>+L12</f>
        <v>0</v>
      </c>
      <c r="T12" s="23">
        <f>+R12+S12</f>
        <v>0</v>
      </c>
      <c r="U12" s="27">
        <v>0</v>
      </c>
      <c r="V12" s="23">
        <f t="shared" ref="V12:V23" si="3">+J12</f>
        <v>2.1361111103033181E-3</v>
      </c>
      <c r="W12" s="2">
        <f t="shared" ref="W12:W23" si="4">+M12</f>
        <v>0</v>
      </c>
      <c r="X12" s="23">
        <f>+U12+V12+W12</f>
        <v>2.1361111103033181E-3</v>
      </c>
      <c r="Y12" s="30">
        <f t="shared" ref="Y12" si="5">+T12+X12</f>
        <v>2.1361111103033181E-3</v>
      </c>
      <c r="AA12" s="14"/>
      <c r="AB12" s="23"/>
    </row>
    <row r="13" spans="1:28" x14ac:dyDescent="0.25">
      <c r="A13" s="11">
        <v>42277</v>
      </c>
      <c r="B13" s="2">
        <f>+B12</f>
        <v>1293534.49</v>
      </c>
      <c r="C13" s="10">
        <v>0.05</v>
      </c>
      <c r="D13" s="41" t="s">
        <v>33</v>
      </c>
      <c r="E13" s="41"/>
      <c r="F13" s="41"/>
      <c r="G13" s="41"/>
      <c r="H13" s="2">
        <f>+B13*C13/360*60</f>
        <v>10779.454083333334</v>
      </c>
      <c r="I13" s="14"/>
      <c r="J13" s="23"/>
      <c r="K13" s="2"/>
      <c r="L13" s="2"/>
      <c r="M13" s="2"/>
      <c r="N13" s="23"/>
      <c r="O13" s="24"/>
      <c r="P13" s="11"/>
      <c r="Q13" s="25"/>
      <c r="R13" s="23"/>
      <c r="S13" s="31"/>
      <c r="T13" s="23"/>
      <c r="U13" s="27"/>
      <c r="V13" s="23"/>
      <c r="W13" s="2"/>
      <c r="X13" s="23"/>
      <c r="Y13" s="30"/>
      <c r="AA13" s="14"/>
      <c r="AB13" s="23"/>
    </row>
    <row r="14" spans="1:28" x14ac:dyDescent="0.25">
      <c r="A14" s="33">
        <v>42277</v>
      </c>
      <c r="B14" s="38">
        <f>+B12+836465.51</f>
        <v>2130000</v>
      </c>
      <c r="C14" s="35">
        <v>0.05</v>
      </c>
      <c r="D14" s="42" t="s">
        <v>34</v>
      </c>
      <c r="E14" s="42"/>
      <c r="F14" s="42"/>
      <c r="G14" s="42"/>
      <c r="H14" s="36">
        <f>+B14*C14/360*120</f>
        <v>35500</v>
      </c>
      <c r="I14" s="39"/>
      <c r="J14" s="40"/>
      <c r="K14" s="36"/>
      <c r="L14" s="36"/>
      <c r="M14" s="36"/>
      <c r="N14" s="40"/>
      <c r="O14" s="24"/>
      <c r="P14" s="11"/>
      <c r="Q14" s="25"/>
      <c r="R14" s="23"/>
      <c r="S14" s="31"/>
      <c r="T14" s="23"/>
      <c r="U14" s="27"/>
      <c r="V14" s="23"/>
      <c r="W14" s="2"/>
      <c r="X14" s="23"/>
      <c r="Y14" s="30"/>
      <c r="AA14" s="14"/>
      <c r="AB14" s="23"/>
    </row>
    <row r="15" spans="1:28" x14ac:dyDescent="0.25">
      <c r="A15" s="6">
        <v>42401</v>
      </c>
      <c r="B15" s="2">
        <v>2130000</v>
      </c>
      <c r="C15" s="10">
        <v>0.05</v>
      </c>
      <c r="D15" s="21">
        <v>46395.63</v>
      </c>
      <c r="E15" s="2">
        <v>0</v>
      </c>
      <c r="F15" s="2">
        <v>0</v>
      </c>
      <c r="G15" s="23">
        <f t="shared" si="0"/>
        <v>0</v>
      </c>
      <c r="H15" s="2">
        <f>+H13+H14</f>
        <v>46279.45408333333</v>
      </c>
      <c r="I15" s="14">
        <v>-46395.63</v>
      </c>
      <c r="J15" s="23">
        <f t="shared" si="1"/>
        <v>-116.17591666666704</v>
      </c>
      <c r="K15" s="2">
        <f>E15+H15</f>
        <v>46279.45408333333</v>
      </c>
      <c r="L15" s="2">
        <v>0</v>
      </c>
      <c r="M15" s="2">
        <v>0</v>
      </c>
      <c r="N15" s="23">
        <f t="shared" ref="N15:N23" si="6">+G15+J15</f>
        <v>-116.17591666666704</v>
      </c>
      <c r="O15" s="24"/>
      <c r="P15" s="6">
        <v>42401</v>
      </c>
      <c r="Q15" s="28">
        <f>+Y12</f>
        <v>2.1361111103033181E-3</v>
      </c>
      <c r="R15" s="23">
        <f t="shared" si="2"/>
        <v>0</v>
      </c>
      <c r="S15" s="31">
        <f t="shared" ref="S15:S23" si="7">+L15</f>
        <v>0</v>
      </c>
      <c r="T15" s="23">
        <f>+T12+R15+S15</f>
        <v>0</v>
      </c>
      <c r="U15" s="27">
        <v>0</v>
      </c>
      <c r="V15" s="23">
        <f t="shared" si="3"/>
        <v>-116.17591666666704</v>
      </c>
      <c r="W15" s="2">
        <f t="shared" si="4"/>
        <v>0</v>
      </c>
      <c r="X15" s="23">
        <f>+X12+U12+V15+W15-0.01</f>
        <v>-116.18378055555674</v>
      </c>
      <c r="Y15" s="30">
        <f t="shared" ref="Y15:Y23" si="8">+S15+T15+X15</f>
        <v>-116.18378055555674</v>
      </c>
      <c r="AA15" s="14"/>
      <c r="AB15" s="23"/>
    </row>
    <row r="16" spans="1:28" x14ac:dyDescent="0.25">
      <c r="A16" s="6">
        <v>42583</v>
      </c>
      <c r="B16" s="2">
        <f t="shared" ref="B16:B20" si="9">B15-E15</f>
        <v>2130000</v>
      </c>
      <c r="C16" s="10">
        <v>0.05</v>
      </c>
      <c r="D16" s="21">
        <v>53250</v>
      </c>
      <c r="E16" s="2">
        <v>0</v>
      </c>
      <c r="F16" s="2">
        <v>0</v>
      </c>
      <c r="G16" s="23">
        <f t="shared" si="0"/>
        <v>0</v>
      </c>
      <c r="H16" s="2">
        <f>B16*C16*180/360</f>
        <v>53250</v>
      </c>
      <c r="I16" s="14">
        <v>-53250</v>
      </c>
      <c r="J16" s="23">
        <f t="shared" si="1"/>
        <v>0</v>
      </c>
      <c r="K16" s="2">
        <f t="shared" ref="K16:K62" si="10">E16+H16</f>
        <v>53250</v>
      </c>
      <c r="L16" s="2">
        <v>0</v>
      </c>
      <c r="M16" s="2">
        <v>0</v>
      </c>
      <c r="N16" s="23">
        <f t="shared" si="6"/>
        <v>0</v>
      </c>
      <c r="O16" s="24"/>
      <c r="P16" s="6">
        <v>42583</v>
      </c>
      <c r="Q16" s="28">
        <f t="shared" ref="Q16:Q23" si="11">+Y15</f>
        <v>-116.18378055555674</v>
      </c>
      <c r="R16" s="23">
        <f t="shared" si="2"/>
        <v>0</v>
      </c>
      <c r="S16" s="31">
        <f t="shared" si="7"/>
        <v>0</v>
      </c>
      <c r="T16" s="23">
        <f t="shared" ref="T16:T23" si="12">+T15+R16+S16</f>
        <v>0</v>
      </c>
      <c r="U16" s="27">
        <v>0</v>
      </c>
      <c r="V16" s="23">
        <f t="shared" si="3"/>
        <v>0</v>
      </c>
      <c r="W16" s="2">
        <f t="shared" si="4"/>
        <v>0</v>
      </c>
      <c r="X16" s="23">
        <f t="shared" ref="X16:X23" si="13">+X15+U15+V16+W16</f>
        <v>-116.18378055555674</v>
      </c>
      <c r="Y16" s="30">
        <f t="shared" si="8"/>
        <v>-116.18378055555674</v>
      </c>
      <c r="AA16" s="14"/>
      <c r="AB16" s="23"/>
    </row>
    <row r="17" spans="1:28" x14ac:dyDescent="0.25">
      <c r="A17" s="6">
        <v>42767</v>
      </c>
      <c r="B17" s="2">
        <f t="shared" si="9"/>
        <v>2130000</v>
      </c>
      <c r="C17" s="10">
        <v>0.05</v>
      </c>
      <c r="D17" s="29">
        <v>0</v>
      </c>
      <c r="E17" s="2">
        <v>0</v>
      </c>
      <c r="F17" s="2">
        <v>0</v>
      </c>
      <c r="G17" s="23">
        <f t="shared" si="0"/>
        <v>0</v>
      </c>
      <c r="H17" s="2">
        <f t="shared" ref="H17:H62" si="14">B17*C17*180/360</f>
        <v>53250</v>
      </c>
      <c r="I17" s="14">
        <v>0</v>
      </c>
      <c r="J17" s="23">
        <f t="shared" si="1"/>
        <v>53250</v>
      </c>
      <c r="K17" s="2">
        <f t="shared" si="10"/>
        <v>53250</v>
      </c>
      <c r="L17" s="2">
        <v>0</v>
      </c>
      <c r="M17" s="2">
        <v>0</v>
      </c>
      <c r="N17" s="23">
        <f t="shared" si="6"/>
        <v>53250</v>
      </c>
      <c r="O17" s="24"/>
      <c r="P17" s="6">
        <v>42767</v>
      </c>
      <c r="Q17" s="28">
        <f t="shared" si="11"/>
        <v>-116.18378055555674</v>
      </c>
      <c r="R17" s="23">
        <f t="shared" si="2"/>
        <v>0</v>
      </c>
      <c r="S17" s="31">
        <f t="shared" si="7"/>
        <v>0</v>
      </c>
      <c r="T17" s="23">
        <f t="shared" si="12"/>
        <v>0</v>
      </c>
      <c r="U17" s="27">
        <v>0</v>
      </c>
      <c r="V17" s="23">
        <f t="shared" si="3"/>
        <v>53250</v>
      </c>
      <c r="W17" s="2">
        <f t="shared" si="4"/>
        <v>0</v>
      </c>
      <c r="X17" s="23">
        <f t="shared" si="13"/>
        <v>53133.816219444445</v>
      </c>
      <c r="Y17" s="30">
        <f t="shared" si="8"/>
        <v>53133.816219444445</v>
      </c>
      <c r="AA17" s="14"/>
      <c r="AB17" s="23"/>
    </row>
    <row r="18" spans="1:28" x14ac:dyDescent="0.25">
      <c r="A18" s="6">
        <v>42948</v>
      </c>
      <c r="B18" s="2">
        <f t="shared" si="9"/>
        <v>2130000</v>
      </c>
      <c r="C18" s="10">
        <v>0.05</v>
      </c>
      <c r="D18" s="20">
        <f>22314.37+1.09</f>
        <v>22315.46</v>
      </c>
      <c r="E18" s="2">
        <v>29000</v>
      </c>
      <c r="F18" s="2">
        <v>0</v>
      </c>
      <c r="G18" s="23">
        <f t="shared" si="0"/>
        <v>29000</v>
      </c>
      <c r="H18" s="2">
        <f>B18*C18*180/360</f>
        <v>53250</v>
      </c>
      <c r="I18" s="14">
        <v>-22315.46</v>
      </c>
      <c r="J18" s="23">
        <f t="shared" si="1"/>
        <v>30934.54</v>
      </c>
      <c r="K18" s="2">
        <f t="shared" si="10"/>
        <v>82250</v>
      </c>
      <c r="L18" s="2">
        <v>0</v>
      </c>
      <c r="M18" s="2">
        <v>0</v>
      </c>
      <c r="N18" s="23">
        <f t="shared" si="6"/>
        <v>59934.54</v>
      </c>
      <c r="O18" s="24"/>
      <c r="P18" s="6">
        <v>42948</v>
      </c>
      <c r="Q18" s="28">
        <f t="shared" si="11"/>
        <v>53133.816219444445</v>
      </c>
      <c r="R18" s="23">
        <f t="shared" si="2"/>
        <v>29000</v>
      </c>
      <c r="S18" s="31">
        <f t="shared" si="7"/>
        <v>0</v>
      </c>
      <c r="T18" s="23">
        <f t="shared" si="12"/>
        <v>29000</v>
      </c>
      <c r="U18" s="27">
        <f t="shared" ref="U18:U23" si="15">+T18*C18/2</f>
        <v>725</v>
      </c>
      <c r="V18" s="23">
        <f t="shared" si="3"/>
        <v>30934.54</v>
      </c>
      <c r="W18" s="2">
        <f t="shared" si="4"/>
        <v>0</v>
      </c>
      <c r="X18" s="23">
        <f t="shared" si="13"/>
        <v>84068.356219444453</v>
      </c>
      <c r="Y18" s="30">
        <f t="shared" si="8"/>
        <v>113068.35621944445</v>
      </c>
      <c r="AA18" s="14"/>
      <c r="AB18" s="23"/>
    </row>
    <row r="19" spans="1:28" x14ac:dyDescent="0.25">
      <c r="A19" s="6">
        <v>43132</v>
      </c>
      <c r="B19" s="2">
        <f t="shared" si="9"/>
        <v>2101000</v>
      </c>
      <c r="C19" s="10">
        <v>0.05</v>
      </c>
      <c r="D19" s="20">
        <f>28497.18+0.31</f>
        <v>28497.49</v>
      </c>
      <c r="E19" s="2">
        <v>30000</v>
      </c>
      <c r="F19" s="2">
        <v>0</v>
      </c>
      <c r="G19" s="23">
        <f t="shared" si="0"/>
        <v>30000</v>
      </c>
      <c r="H19" s="2">
        <f t="shared" si="14"/>
        <v>52525</v>
      </c>
      <c r="I19" s="14">
        <v>-28497.49</v>
      </c>
      <c r="J19" s="23">
        <f t="shared" si="1"/>
        <v>24027.51</v>
      </c>
      <c r="K19" s="2">
        <f t="shared" si="10"/>
        <v>82525</v>
      </c>
      <c r="L19" s="2">
        <v>0</v>
      </c>
      <c r="M19" s="2">
        <v>0</v>
      </c>
      <c r="N19" s="23">
        <f t="shared" si="6"/>
        <v>54027.509999999995</v>
      </c>
      <c r="O19" s="24"/>
      <c r="P19" s="6">
        <v>43132</v>
      </c>
      <c r="Q19" s="28">
        <f t="shared" si="11"/>
        <v>113068.35621944445</v>
      </c>
      <c r="R19" s="23">
        <f t="shared" si="2"/>
        <v>30000</v>
      </c>
      <c r="S19" s="31">
        <f t="shared" si="7"/>
        <v>0</v>
      </c>
      <c r="T19" s="23">
        <f t="shared" si="12"/>
        <v>59000</v>
      </c>
      <c r="U19" s="27">
        <f t="shared" si="15"/>
        <v>1475</v>
      </c>
      <c r="V19" s="23">
        <f t="shared" si="3"/>
        <v>24027.51</v>
      </c>
      <c r="W19" s="2">
        <f t="shared" si="4"/>
        <v>0</v>
      </c>
      <c r="X19" s="23">
        <f t="shared" si="13"/>
        <v>108820.86621944445</v>
      </c>
      <c r="Y19" s="30">
        <f t="shared" si="8"/>
        <v>167820.86621944443</v>
      </c>
      <c r="AA19" s="14"/>
      <c r="AB19" s="23"/>
    </row>
    <row r="20" spans="1:28" x14ac:dyDescent="0.25">
      <c r="A20" s="6">
        <v>43313</v>
      </c>
      <c r="B20" s="2">
        <f t="shared" si="9"/>
        <v>2071000</v>
      </c>
      <c r="C20" s="10">
        <v>0.05</v>
      </c>
      <c r="D20" s="20">
        <f>104553.8+0.08</f>
        <v>104553.88</v>
      </c>
      <c r="E20" s="2">
        <v>31000</v>
      </c>
      <c r="F20" s="2">
        <v>0</v>
      </c>
      <c r="G20" s="23">
        <f t="shared" si="0"/>
        <v>31000</v>
      </c>
      <c r="H20" s="2">
        <f t="shared" si="14"/>
        <v>51775</v>
      </c>
      <c r="I20" s="14">
        <v>-51775</v>
      </c>
      <c r="J20" s="23">
        <f t="shared" si="1"/>
        <v>0</v>
      </c>
      <c r="K20" s="2">
        <f t="shared" si="10"/>
        <v>82775</v>
      </c>
      <c r="L20" s="2">
        <v>0</v>
      </c>
      <c r="M20" s="2">
        <v>-52778.879999999997</v>
      </c>
      <c r="N20" s="23">
        <f t="shared" si="6"/>
        <v>31000</v>
      </c>
      <c r="O20" s="24"/>
      <c r="P20" s="6">
        <v>43313</v>
      </c>
      <c r="Q20" s="28">
        <f t="shared" si="11"/>
        <v>167820.86621944443</v>
      </c>
      <c r="R20" s="23">
        <f t="shared" si="2"/>
        <v>31000</v>
      </c>
      <c r="S20" s="31">
        <f t="shared" si="7"/>
        <v>0</v>
      </c>
      <c r="T20" s="23">
        <f t="shared" si="12"/>
        <v>90000</v>
      </c>
      <c r="U20" s="27">
        <f t="shared" si="15"/>
        <v>2250</v>
      </c>
      <c r="V20" s="23">
        <f t="shared" si="3"/>
        <v>0</v>
      </c>
      <c r="W20" s="2">
        <f t="shared" si="4"/>
        <v>-52778.879999999997</v>
      </c>
      <c r="X20" s="23">
        <f t="shared" si="13"/>
        <v>57516.98621944445</v>
      </c>
      <c r="Y20" s="30">
        <f t="shared" si="8"/>
        <v>147516.98621944446</v>
      </c>
      <c r="AA20" s="14"/>
      <c r="AB20" s="23"/>
    </row>
    <row r="21" spans="1:28" x14ac:dyDescent="0.25">
      <c r="A21" s="6">
        <v>43497</v>
      </c>
      <c r="B21" s="2">
        <f t="shared" ref="B21:B62" si="16">B20-E20</f>
        <v>2040000</v>
      </c>
      <c r="C21" s="10">
        <v>0.05</v>
      </c>
      <c r="D21" s="20">
        <f>103553.8-1499.71</f>
        <v>102054.09</v>
      </c>
      <c r="E21" s="2">
        <v>31000</v>
      </c>
      <c r="F21" s="2">
        <v>0</v>
      </c>
      <c r="G21" s="23">
        <f t="shared" si="0"/>
        <v>31000</v>
      </c>
      <c r="H21" s="2">
        <f t="shared" si="14"/>
        <v>51000</v>
      </c>
      <c r="I21" s="14">
        <v>-51000</v>
      </c>
      <c r="J21" s="23">
        <f t="shared" si="1"/>
        <v>0</v>
      </c>
      <c r="K21" s="2">
        <f t="shared" si="10"/>
        <v>82000</v>
      </c>
      <c r="L21" s="2">
        <v>0</v>
      </c>
      <c r="M21" s="2">
        <v>-51054.09</v>
      </c>
      <c r="N21" s="23">
        <f t="shared" si="6"/>
        <v>31000</v>
      </c>
      <c r="O21" s="24"/>
      <c r="P21" s="6">
        <v>43497</v>
      </c>
      <c r="Q21" s="28">
        <f t="shared" si="11"/>
        <v>147516.98621944446</v>
      </c>
      <c r="R21" s="23">
        <f t="shared" si="2"/>
        <v>31000</v>
      </c>
      <c r="S21" s="31">
        <f t="shared" si="7"/>
        <v>0</v>
      </c>
      <c r="T21" s="23">
        <f t="shared" si="12"/>
        <v>121000</v>
      </c>
      <c r="U21" s="27">
        <f t="shared" si="15"/>
        <v>3025</v>
      </c>
      <c r="V21" s="23">
        <f t="shared" si="3"/>
        <v>0</v>
      </c>
      <c r="W21" s="2">
        <f t="shared" si="4"/>
        <v>-51054.09</v>
      </c>
      <c r="X21" s="23">
        <f t="shared" si="13"/>
        <v>8712.8962194444539</v>
      </c>
      <c r="Y21" s="30">
        <f t="shared" si="8"/>
        <v>129712.89621944446</v>
      </c>
      <c r="AA21" s="14"/>
      <c r="AB21" s="23"/>
    </row>
    <row r="22" spans="1:28" x14ac:dyDescent="0.25">
      <c r="A22" s="6">
        <v>43678</v>
      </c>
      <c r="B22" s="2">
        <f t="shared" si="16"/>
        <v>2009000</v>
      </c>
      <c r="C22" s="10">
        <v>0.05</v>
      </c>
      <c r="D22" s="20">
        <v>95833.84</v>
      </c>
      <c r="E22" s="2">
        <v>32000</v>
      </c>
      <c r="F22" s="2">
        <v>0</v>
      </c>
      <c r="G22" s="23">
        <f t="shared" si="0"/>
        <v>32000</v>
      </c>
      <c r="H22" s="2">
        <f t="shared" si="14"/>
        <v>50225</v>
      </c>
      <c r="I22" s="14">
        <v>-50225</v>
      </c>
      <c r="J22" s="23">
        <f t="shared" si="1"/>
        <v>0</v>
      </c>
      <c r="K22" s="2">
        <f t="shared" si="10"/>
        <v>82225</v>
      </c>
      <c r="L22" s="2">
        <v>-33870.94</v>
      </c>
      <c r="M22" s="2">
        <f>-8712.9-3025</f>
        <v>-11737.9</v>
      </c>
      <c r="N22" s="23">
        <f t="shared" si="6"/>
        <v>32000</v>
      </c>
      <c r="O22" s="24"/>
      <c r="P22" s="6">
        <v>43678</v>
      </c>
      <c r="Q22" s="28">
        <f t="shared" si="11"/>
        <v>129712.89621944446</v>
      </c>
      <c r="R22" s="23">
        <f t="shared" si="2"/>
        <v>32000</v>
      </c>
      <c r="S22" s="31">
        <f t="shared" si="7"/>
        <v>-33870.94</v>
      </c>
      <c r="T22" s="23">
        <f t="shared" si="12"/>
        <v>119129.06</v>
      </c>
      <c r="U22" s="27">
        <f t="shared" si="15"/>
        <v>2978.2265000000002</v>
      </c>
      <c r="V22" s="23">
        <f t="shared" si="3"/>
        <v>0</v>
      </c>
      <c r="W22" s="2">
        <f t="shared" si="4"/>
        <v>-11737.9</v>
      </c>
      <c r="X22" s="23">
        <f t="shared" si="13"/>
        <v>-3.7805555457453011E-3</v>
      </c>
      <c r="Y22" s="30">
        <f t="shared" si="8"/>
        <v>85258.116219444448</v>
      </c>
      <c r="AA22" s="14"/>
      <c r="AB22" s="23"/>
    </row>
    <row r="23" spans="1:28" x14ac:dyDescent="0.25">
      <c r="A23" s="6">
        <v>43862</v>
      </c>
      <c r="B23" s="2">
        <f t="shared" si="16"/>
        <v>1977000</v>
      </c>
      <c r="C23" s="10">
        <v>0.05</v>
      </c>
      <c r="D23" s="21">
        <f>92893.84+1507.71</f>
        <v>94401.55</v>
      </c>
      <c r="E23" s="2">
        <v>33000</v>
      </c>
      <c r="F23" s="2">
        <v>0</v>
      </c>
      <c r="G23" s="23">
        <f t="shared" si="0"/>
        <v>33000</v>
      </c>
      <c r="H23" s="2">
        <f t="shared" si="14"/>
        <v>49425</v>
      </c>
      <c r="I23" s="14">
        <v>-49425</v>
      </c>
      <c r="J23" s="23">
        <f t="shared" si="1"/>
        <v>0</v>
      </c>
      <c r="K23" s="2">
        <f t="shared" si="10"/>
        <v>82425</v>
      </c>
      <c r="L23" s="2">
        <v>-41998.33</v>
      </c>
      <c r="M23" s="2">
        <v>-2978.22</v>
      </c>
      <c r="N23" s="23">
        <f t="shared" si="6"/>
        <v>33000</v>
      </c>
      <c r="O23" s="24"/>
      <c r="P23" s="6">
        <v>43862</v>
      </c>
      <c r="Q23" s="28">
        <f t="shared" si="11"/>
        <v>85258.116219444448</v>
      </c>
      <c r="R23" s="23">
        <f t="shared" si="2"/>
        <v>33000</v>
      </c>
      <c r="S23" s="31">
        <f t="shared" si="7"/>
        <v>-41998.33</v>
      </c>
      <c r="T23" s="23">
        <f t="shared" si="12"/>
        <v>110130.73</v>
      </c>
      <c r="U23" s="27">
        <f t="shared" si="15"/>
        <v>2753.2682500000001</v>
      </c>
      <c r="V23" s="23">
        <f t="shared" si="3"/>
        <v>0</v>
      </c>
      <c r="W23" s="2">
        <f t="shared" si="4"/>
        <v>-2978.22</v>
      </c>
      <c r="X23" s="23">
        <f t="shared" si="13"/>
        <v>2.7194444546694285E-3</v>
      </c>
      <c r="Y23" s="30">
        <f t="shared" si="8"/>
        <v>68132.40271944445</v>
      </c>
      <c r="AA23" s="14"/>
      <c r="AB23" s="23"/>
    </row>
    <row r="24" spans="1:28" x14ac:dyDescent="0.25">
      <c r="A24" s="6">
        <v>44044</v>
      </c>
      <c r="B24" s="2">
        <f t="shared" si="16"/>
        <v>1944000</v>
      </c>
      <c r="C24" s="10">
        <v>0.05</v>
      </c>
      <c r="E24" s="2">
        <v>34000</v>
      </c>
      <c r="F24" s="2"/>
      <c r="G24" s="23"/>
      <c r="H24" s="2">
        <f t="shared" si="14"/>
        <v>48600</v>
      </c>
      <c r="J24" s="13"/>
      <c r="K24" s="2">
        <f t="shared" si="10"/>
        <v>82600</v>
      </c>
      <c r="L24" s="2"/>
      <c r="M24" s="2"/>
      <c r="N24" s="13"/>
      <c r="O24" s="24"/>
      <c r="P24" s="6">
        <v>44044</v>
      </c>
      <c r="Q24" s="25"/>
      <c r="R24" s="13"/>
      <c r="S24" s="32"/>
      <c r="T24" s="32"/>
      <c r="U24" s="32"/>
      <c r="V24" s="13"/>
      <c r="W24" s="13"/>
      <c r="X24" s="13"/>
      <c r="Y24" s="13"/>
      <c r="AB24" s="13"/>
    </row>
    <row r="25" spans="1:28" x14ac:dyDescent="0.25">
      <c r="A25" s="6">
        <v>44228</v>
      </c>
      <c r="B25" s="2">
        <f t="shared" si="16"/>
        <v>1910000</v>
      </c>
      <c r="C25" s="10">
        <v>0.05</v>
      </c>
      <c r="E25" s="2">
        <v>35000</v>
      </c>
      <c r="F25" s="2"/>
      <c r="G25" s="23"/>
      <c r="H25" s="2">
        <f t="shared" si="14"/>
        <v>47750</v>
      </c>
      <c r="J25" s="13"/>
      <c r="K25" s="2">
        <f t="shared" si="10"/>
        <v>82750</v>
      </c>
      <c r="L25" s="2"/>
      <c r="M25" s="2"/>
      <c r="N25" s="13"/>
      <c r="O25" s="24"/>
      <c r="P25" s="6">
        <v>44228</v>
      </c>
      <c r="Q25" s="25"/>
      <c r="R25" s="13"/>
      <c r="S25" s="32"/>
      <c r="T25" s="32"/>
      <c r="U25" s="32"/>
      <c r="V25" s="13"/>
      <c r="W25" s="13"/>
      <c r="X25" s="13"/>
      <c r="Y25" s="13"/>
      <c r="AB25" s="13"/>
    </row>
    <row r="26" spans="1:28" x14ac:dyDescent="0.25">
      <c r="A26" s="6">
        <v>44409</v>
      </c>
      <c r="B26" s="2">
        <f t="shared" si="16"/>
        <v>1875000</v>
      </c>
      <c r="C26" s="10">
        <v>0.05</v>
      </c>
      <c r="E26" s="2">
        <v>35000</v>
      </c>
      <c r="F26" s="2"/>
      <c r="G26" s="23"/>
      <c r="H26" s="2">
        <f t="shared" si="14"/>
        <v>46875</v>
      </c>
      <c r="J26" s="13"/>
      <c r="K26" s="2">
        <f t="shared" si="10"/>
        <v>81875</v>
      </c>
      <c r="L26" s="2"/>
      <c r="M26" s="2"/>
      <c r="N26" s="13"/>
      <c r="O26" s="24"/>
      <c r="P26" s="6">
        <v>44409</v>
      </c>
      <c r="Q26" s="25"/>
      <c r="R26" s="13"/>
      <c r="S26" s="32"/>
      <c r="T26" s="32"/>
      <c r="U26" s="32"/>
      <c r="V26" s="13"/>
      <c r="W26" s="13"/>
      <c r="X26" s="13"/>
      <c r="Y26" s="13"/>
      <c r="AB26" s="13"/>
    </row>
    <row r="27" spans="1:28" x14ac:dyDescent="0.25">
      <c r="A27" s="6">
        <v>44593</v>
      </c>
      <c r="B27" s="2">
        <f t="shared" si="16"/>
        <v>1840000</v>
      </c>
      <c r="C27" s="10">
        <v>0.05</v>
      </c>
      <c r="E27" s="2">
        <v>36000</v>
      </c>
      <c r="F27" s="2"/>
      <c r="G27" s="23"/>
      <c r="H27" s="2">
        <f t="shared" si="14"/>
        <v>46000</v>
      </c>
      <c r="J27" s="13"/>
      <c r="K27" s="2">
        <f t="shared" si="10"/>
        <v>82000</v>
      </c>
      <c r="L27" s="2"/>
      <c r="M27" s="2"/>
      <c r="N27" s="13"/>
      <c r="O27" s="24"/>
      <c r="P27" s="6">
        <v>44593</v>
      </c>
      <c r="Q27" s="26"/>
      <c r="R27" s="13"/>
      <c r="S27" s="32"/>
      <c r="T27" s="32"/>
      <c r="U27" s="32"/>
      <c r="V27" s="13"/>
      <c r="W27" s="13"/>
      <c r="X27" s="13"/>
      <c r="Y27" s="13"/>
      <c r="AB27" s="13"/>
    </row>
    <row r="28" spans="1:28" x14ac:dyDescent="0.25">
      <c r="A28" s="6">
        <v>44774</v>
      </c>
      <c r="B28" s="2">
        <f t="shared" si="16"/>
        <v>1804000</v>
      </c>
      <c r="C28" s="10">
        <v>0.05</v>
      </c>
      <c r="E28" s="2">
        <v>37000</v>
      </c>
      <c r="F28" s="2"/>
      <c r="G28" s="23"/>
      <c r="H28" s="2">
        <f t="shared" si="14"/>
        <v>45100</v>
      </c>
      <c r="J28" s="13"/>
      <c r="K28" s="2">
        <f t="shared" si="10"/>
        <v>82100</v>
      </c>
      <c r="L28" s="2"/>
      <c r="M28" s="2"/>
      <c r="N28" s="13"/>
      <c r="O28" s="24"/>
      <c r="P28" s="6">
        <v>44774</v>
      </c>
      <c r="Q28" s="26"/>
      <c r="R28" s="13"/>
      <c r="S28" s="32"/>
      <c r="T28" s="32"/>
      <c r="U28" s="32"/>
      <c r="V28" s="13"/>
      <c r="W28" s="13"/>
      <c r="X28" s="13"/>
      <c r="Y28" s="13"/>
      <c r="AB28" s="13"/>
    </row>
    <row r="29" spans="1:28" x14ac:dyDescent="0.25">
      <c r="A29" s="6">
        <v>44958</v>
      </c>
      <c r="B29" s="2">
        <f t="shared" si="16"/>
        <v>1767000</v>
      </c>
      <c r="C29" s="10">
        <v>0.05</v>
      </c>
      <c r="E29" s="2">
        <v>38000</v>
      </c>
      <c r="F29" s="2"/>
      <c r="G29" s="23"/>
      <c r="H29" s="2">
        <f t="shared" si="14"/>
        <v>44175</v>
      </c>
      <c r="J29" s="13"/>
      <c r="K29" s="2">
        <f t="shared" si="10"/>
        <v>82175</v>
      </c>
      <c r="L29" s="2"/>
      <c r="M29" s="2"/>
      <c r="N29" s="13"/>
      <c r="O29" s="24"/>
      <c r="P29" s="6">
        <v>44958</v>
      </c>
      <c r="Q29" s="26"/>
      <c r="R29" s="13"/>
      <c r="S29" s="32"/>
      <c r="T29" s="32"/>
      <c r="U29" s="32"/>
      <c r="V29" s="13"/>
      <c r="W29" s="13"/>
      <c r="X29" s="13"/>
      <c r="Y29" s="13"/>
      <c r="AB29" s="13"/>
    </row>
    <row r="30" spans="1:28" x14ac:dyDescent="0.25">
      <c r="A30" s="6">
        <v>45139</v>
      </c>
      <c r="B30" s="2">
        <f t="shared" si="16"/>
        <v>1729000</v>
      </c>
      <c r="C30" s="10">
        <v>0.05</v>
      </c>
      <c r="E30" s="2">
        <v>39000</v>
      </c>
      <c r="F30" s="2"/>
      <c r="G30" s="23"/>
      <c r="H30" s="2">
        <f t="shared" si="14"/>
        <v>43225</v>
      </c>
      <c r="J30" s="13"/>
      <c r="K30" s="2">
        <f t="shared" si="10"/>
        <v>82225</v>
      </c>
      <c r="L30" s="2"/>
      <c r="M30" s="2"/>
      <c r="N30" s="13"/>
      <c r="O30" s="24"/>
      <c r="P30" s="6">
        <v>45139</v>
      </c>
      <c r="Q30" s="26"/>
      <c r="R30" s="13"/>
      <c r="S30" s="32"/>
      <c r="T30" s="32"/>
      <c r="U30" s="32"/>
      <c r="V30" s="13"/>
      <c r="W30" s="13"/>
      <c r="X30" s="13"/>
      <c r="Y30" s="13"/>
      <c r="AB30" s="13"/>
    </row>
    <row r="31" spans="1:28" x14ac:dyDescent="0.25">
      <c r="A31" s="6">
        <v>45323</v>
      </c>
      <c r="B31" s="2">
        <f t="shared" si="16"/>
        <v>1690000</v>
      </c>
      <c r="C31" s="10">
        <v>0.05</v>
      </c>
      <c r="E31" s="2">
        <v>40000</v>
      </c>
      <c r="F31" s="2"/>
      <c r="G31" s="23"/>
      <c r="H31" s="2">
        <f t="shared" si="14"/>
        <v>42250</v>
      </c>
      <c r="J31" s="13"/>
      <c r="K31" s="2">
        <f t="shared" si="10"/>
        <v>82250</v>
      </c>
      <c r="L31" s="2"/>
      <c r="M31" s="2"/>
      <c r="N31" s="13"/>
      <c r="O31" s="24"/>
      <c r="P31" s="6">
        <v>45323</v>
      </c>
      <c r="Q31" s="26"/>
      <c r="R31" s="13"/>
      <c r="S31" s="32"/>
      <c r="T31" s="32"/>
      <c r="U31" s="32"/>
      <c r="V31" s="13"/>
      <c r="W31" s="13"/>
      <c r="X31" s="13"/>
      <c r="Y31" s="13"/>
      <c r="AB31" s="13"/>
    </row>
    <row r="32" spans="1:28" x14ac:dyDescent="0.25">
      <c r="A32" s="6">
        <v>45505</v>
      </c>
      <c r="B32" s="2">
        <f t="shared" si="16"/>
        <v>1650000</v>
      </c>
      <c r="C32" s="10">
        <v>0.05</v>
      </c>
      <c r="E32" s="2">
        <v>41000</v>
      </c>
      <c r="F32" s="2"/>
      <c r="G32" s="23"/>
      <c r="H32" s="2">
        <f t="shared" si="14"/>
        <v>41250</v>
      </c>
      <c r="J32" s="13"/>
      <c r="K32" s="2">
        <f t="shared" si="10"/>
        <v>82250</v>
      </c>
      <c r="L32" s="2"/>
      <c r="M32" s="2"/>
      <c r="N32" s="13"/>
      <c r="O32" s="24"/>
      <c r="P32" s="6">
        <v>45505</v>
      </c>
      <c r="Q32" s="26"/>
      <c r="R32" s="13"/>
      <c r="S32" s="32"/>
      <c r="T32" s="32"/>
      <c r="U32" s="32"/>
      <c r="V32" s="13"/>
      <c r="W32" s="13"/>
      <c r="X32" s="13"/>
      <c r="Y32" s="13"/>
      <c r="AB32" s="13"/>
    </row>
    <row r="33" spans="1:28" x14ac:dyDescent="0.25">
      <c r="A33" s="6">
        <v>45689</v>
      </c>
      <c r="B33" s="2">
        <f t="shared" si="16"/>
        <v>1609000</v>
      </c>
      <c r="C33" s="10">
        <v>0.05</v>
      </c>
      <c r="E33" s="2">
        <v>42000</v>
      </c>
      <c r="F33" s="2"/>
      <c r="G33" s="23"/>
      <c r="H33" s="2">
        <f t="shared" si="14"/>
        <v>40225</v>
      </c>
      <c r="J33" s="13"/>
      <c r="K33" s="2">
        <f t="shared" si="10"/>
        <v>82225</v>
      </c>
      <c r="L33" s="2"/>
      <c r="M33" s="2"/>
      <c r="N33" s="13"/>
      <c r="O33" s="24"/>
      <c r="P33" s="6">
        <v>45689</v>
      </c>
      <c r="Q33" s="26"/>
      <c r="R33" s="13"/>
      <c r="S33" s="32"/>
      <c r="T33" s="32"/>
      <c r="U33" s="32"/>
      <c r="V33" s="13"/>
      <c r="W33" s="13"/>
      <c r="X33" s="13"/>
      <c r="Y33" s="13"/>
      <c r="AB33" s="13"/>
    </row>
    <row r="34" spans="1:28" x14ac:dyDescent="0.25">
      <c r="A34" s="6">
        <v>45870</v>
      </c>
      <c r="B34" s="2">
        <f t="shared" si="16"/>
        <v>1567000</v>
      </c>
      <c r="C34" s="10">
        <v>0.05</v>
      </c>
      <c r="E34" s="2">
        <v>43000</v>
      </c>
      <c r="F34" s="2"/>
      <c r="G34" s="23"/>
      <c r="H34" s="2">
        <f t="shared" si="14"/>
        <v>39175</v>
      </c>
      <c r="J34" s="13"/>
      <c r="K34" s="2">
        <f t="shared" si="10"/>
        <v>82175</v>
      </c>
      <c r="L34" s="2"/>
      <c r="M34" s="2"/>
      <c r="N34" s="13"/>
      <c r="O34" s="24"/>
      <c r="P34" s="6">
        <v>45870</v>
      </c>
      <c r="Q34" s="26"/>
      <c r="R34" s="13"/>
      <c r="S34" s="32"/>
      <c r="T34" s="32"/>
      <c r="U34" s="32"/>
      <c r="V34" s="13"/>
      <c r="W34" s="13"/>
      <c r="X34" s="13"/>
      <c r="Y34" s="13"/>
      <c r="AB34" s="13"/>
    </row>
    <row r="35" spans="1:28" x14ac:dyDescent="0.25">
      <c r="A35" s="6">
        <v>46054</v>
      </c>
      <c r="B35" s="2">
        <f t="shared" si="16"/>
        <v>1524000</v>
      </c>
      <c r="C35" s="10">
        <v>0.05</v>
      </c>
      <c r="E35" s="2">
        <v>44000</v>
      </c>
      <c r="F35" s="2"/>
      <c r="G35" s="23"/>
      <c r="H35" s="2">
        <f t="shared" si="14"/>
        <v>38100</v>
      </c>
      <c r="J35" s="13"/>
      <c r="K35" s="2">
        <f t="shared" si="10"/>
        <v>82100</v>
      </c>
      <c r="L35" s="2"/>
      <c r="M35" s="2"/>
      <c r="N35" s="13"/>
      <c r="O35" s="24"/>
      <c r="P35" s="6">
        <v>46054</v>
      </c>
      <c r="Q35" s="26"/>
      <c r="R35" s="13"/>
      <c r="S35" s="32"/>
      <c r="T35" s="32"/>
      <c r="U35" s="32"/>
      <c r="V35" s="13"/>
      <c r="W35" s="13"/>
      <c r="X35" s="13"/>
      <c r="Y35" s="13"/>
      <c r="AB35" s="13"/>
    </row>
    <row r="36" spans="1:28" x14ac:dyDescent="0.25">
      <c r="A36" s="6">
        <v>46235</v>
      </c>
      <c r="B36" s="2">
        <f t="shared" si="16"/>
        <v>1480000</v>
      </c>
      <c r="C36" s="10">
        <v>0.05</v>
      </c>
      <c r="E36" s="2">
        <v>41000</v>
      </c>
      <c r="F36" s="2"/>
      <c r="G36" s="23"/>
      <c r="H36" s="2">
        <f t="shared" si="14"/>
        <v>37000</v>
      </c>
      <c r="J36" s="13"/>
      <c r="K36" s="2">
        <f t="shared" si="10"/>
        <v>78000</v>
      </c>
      <c r="L36" s="2"/>
      <c r="M36" s="2"/>
      <c r="N36" s="13"/>
      <c r="O36" s="24"/>
      <c r="P36" s="6">
        <v>46235</v>
      </c>
      <c r="Q36" s="26"/>
      <c r="R36" s="13"/>
      <c r="S36" s="32"/>
      <c r="T36" s="32"/>
      <c r="U36" s="32"/>
      <c r="V36" s="13"/>
      <c r="W36" s="13"/>
      <c r="X36" s="13"/>
      <c r="Y36" s="13"/>
      <c r="AB36" s="13"/>
    </row>
    <row r="37" spans="1:28" x14ac:dyDescent="0.25">
      <c r="A37" s="6">
        <v>46419</v>
      </c>
      <c r="B37" s="2">
        <f t="shared" si="16"/>
        <v>1439000</v>
      </c>
      <c r="C37" s="10">
        <v>0.05</v>
      </c>
      <c r="E37" s="2">
        <v>42000</v>
      </c>
      <c r="F37" s="2"/>
      <c r="G37" s="23"/>
      <c r="H37" s="2">
        <f t="shared" si="14"/>
        <v>35975</v>
      </c>
      <c r="J37" s="13"/>
      <c r="K37" s="2">
        <f t="shared" si="10"/>
        <v>77975</v>
      </c>
      <c r="L37" s="2"/>
      <c r="M37" s="2"/>
      <c r="N37" s="13"/>
      <c r="O37" s="24"/>
      <c r="P37" s="6">
        <v>46419</v>
      </c>
      <c r="Q37" s="26"/>
      <c r="R37" s="13"/>
      <c r="S37" s="32"/>
      <c r="T37" s="32"/>
      <c r="U37" s="32"/>
      <c r="V37" s="13"/>
      <c r="W37" s="13"/>
      <c r="X37" s="13"/>
      <c r="Y37" s="13"/>
      <c r="AB37" s="13"/>
    </row>
    <row r="38" spans="1:28" x14ac:dyDescent="0.25">
      <c r="A38" s="6">
        <v>46600</v>
      </c>
      <c r="B38" s="2">
        <f t="shared" si="16"/>
        <v>1397000</v>
      </c>
      <c r="C38" s="10">
        <v>0.05</v>
      </c>
      <c r="E38" s="2">
        <v>43000</v>
      </c>
      <c r="F38" s="2"/>
      <c r="G38" s="23"/>
      <c r="H38" s="2">
        <f t="shared" si="14"/>
        <v>34925</v>
      </c>
      <c r="J38" s="13"/>
      <c r="K38" s="2">
        <f t="shared" si="10"/>
        <v>77925</v>
      </c>
      <c r="L38" s="2"/>
      <c r="M38" s="2"/>
      <c r="N38" s="13"/>
      <c r="O38" s="24"/>
      <c r="P38" s="6">
        <v>46600</v>
      </c>
      <c r="Q38" s="26"/>
      <c r="R38" s="13"/>
      <c r="S38" s="32"/>
      <c r="T38" s="32"/>
      <c r="U38" s="32"/>
      <c r="V38" s="13"/>
      <c r="W38" s="13"/>
      <c r="X38" s="13"/>
      <c r="Y38" s="13"/>
      <c r="AB38" s="13"/>
    </row>
    <row r="39" spans="1:28" x14ac:dyDescent="0.25">
      <c r="A39" s="6">
        <v>46784</v>
      </c>
      <c r="B39" s="2">
        <f t="shared" si="16"/>
        <v>1354000</v>
      </c>
      <c r="C39" s="10">
        <v>0.05</v>
      </c>
      <c r="E39" s="2">
        <v>44000</v>
      </c>
      <c r="F39" s="2"/>
      <c r="G39" s="23"/>
      <c r="H39" s="2">
        <f t="shared" si="14"/>
        <v>33850</v>
      </c>
      <c r="J39" s="13"/>
      <c r="K39" s="2">
        <f t="shared" si="10"/>
        <v>77850</v>
      </c>
      <c r="L39" s="2"/>
      <c r="M39" s="2"/>
      <c r="N39" s="13"/>
      <c r="O39" s="24"/>
      <c r="P39" s="6">
        <v>46784</v>
      </c>
      <c r="Q39" s="26"/>
      <c r="R39" s="13"/>
      <c r="S39" s="32"/>
      <c r="T39" s="32"/>
      <c r="U39" s="32"/>
      <c r="V39" s="13"/>
      <c r="W39" s="13"/>
      <c r="X39" s="13"/>
      <c r="Y39" s="13"/>
      <c r="AB39" s="13"/>
    </row>
    <row r="40" spans="1:28" x14ac:dyDescent="0.25">
      <c r="A40" s="6">
        <v>46966</v>
      </c>
      <c r="B40" s="2">
        <f t="shared" si="16"/>
        <v>1310000</v>
      </c>
      <c r="C40" s="10">
        <v>0.05</v>
      </c>
      <c r="E40" s="2">
        <v>46000</v>
      </c>
      <c r="F40" s="2"/>
      <c r="G40" s="23"/>
      <c r="H40" s="2">
        <f t="shared" si="14"/>
        <v>32750</v>
      </c>
      <c r="J40" s="13"/>
      <c r="K40" s="2">
        <f t="shared" si="10"/>
        <v>78750</v>
      </c>
      <c r="L40" s="2"/>
      <c r="M40" s="2"/>
      <c r="N40" s="13"/>
      <c r="O40" s="24"/>
      <c r="P40" s="6">
        <v>46966</v>
      </c>
      <c r="Q40" s="26"/>
      <c r="R40" s="13"/>
      <c r="S40" s="32"/>
      <c r="T40" s="32"/>
      <c r="U40" s="32"/>
      <c r="V40" s="13"/>
      <c r="W40" s="13"/>
      <c r="X40" s="13"/>
      <c r="Y40" s="13"/>
      <c r="AB40" s="13"/>
    </row>
    <row r="41" spans="1:28" x14ac:dyDescent="0.25">
      <c r="A41" s="6">
        <v>47150</v>
      </c>
      <c r="B41" s="2">
        <f t="shared" si="16"/>
        <v>1264000</v>
      </c>
      <c r="C41" s="10">
        <v>0.05</v>
      </c>
      <c r="E41" s="2">
        <v>47000</v>
      </c>
      <c r="F41" s="2"/>
      <c r="G41" s="23"/>
      <c r="H41" s="2">
        <f t="shared" si="14"/>
        <v>31600</v>
      </c>
      <c r="J41" s="13"/>
      <c r="K41" s="2">
        <f t="shared" si="10"/>
        <v>78600</v>
      </c>
      <c r="L41" s="2"/>
      <c r="M41" s="2"/>
      <c r="N41" s="13"/>
      <c r="O41" s="24"/>
      <c r="P41" s="6">
        <v>47150</v>
      </c>
      <c r="Q41" s="26"/>
      <c r="R41" s="13"/>
      <c r="S41" s="32"/>
      <c r="T41" s="32"/>
      <c r="U41" s="32"/>
      <c r="V41" s="13"/>
      <c r="W41" s="13"/>
      <c r="X41" s="13"/>
      <c r="Y41" s="13"/>
      <c r="AB41" s="13"/>
    </row>
    <row r="42" spans="1:28" x14ac:dyDescent="0.25">
      <c r="A42" s="6">
        <v>47331</v>
      </c>
      <c r="B42" s="2">
        <f t="shared" si="16"/>
        <v>1217000</v>
      </c>
      <c r="C42" s="10">
        <v>0.05</v>
      </c>
      <c r="E42" s="2">
        <v>48000</v>
      </c>
      <c r="F42" s="2"/>
      <c r="G42" s="23"/>
      <c r="H42" s="2">
        <f t="shared" si="14"/>
        <v>30425</v>
      </c>
      <c r="J42" s="13"/>
      <c r="K42" s="2">
        <f t="shared" si="10"/>
        <v>78425</v>
      </c>
      <c r="L42" s="2"/>
      <c r="M42" s="2"/>
      <c r="N42" s="13"/>
      <c r="O42" s="24"/>
      <c r="P42" s="6">
        <v>47331</v>
      </c>
      <c r="Q42" s="26"/>
      <c r="R42" s="13"/>
      <c r="S42" s="32"/>
      <c r="T42" s="32"/>
      <c r="U42" s="32"/>
      <c r="V42" s="13"/>
      <c r="W42" s="13"/>
      <c r="X42" s="13"/>
      <c r="Y42" s="13"/>
      <c r="AB42" s="13"/>
    </row>
    <row r="43" spans="1:28" x14ac:dyDescent="0.25">
      <c r="A43" s="6">
        <v>47515</v>
      </c>
      <c r="B43" s="2">
        <f t="shared" si="16"/>
        <v>1169000</v>
      </c>
      <c r="C43" s="10">
        <v>0.05</v>
      </c>
      <c r="E43" s="2">
        <v>49000</v>
      </c>
      <c r="F43" s="2"/>
      <c r="G43" s="23"/>
      <c r="H43" s="2">
        <f t="shared" si="14"/>
        <v>29225</v>
      </c>
      <c r="J43" s="13"/>
      <c r="K43" s="2">
        <f t="shared" si="10"/>
        <v>78225</v>
      </c>
      <c r="L43" s="2"/>
      <c r="M43" s="2"/>
      <c r="N43" s="13"/>
      <c r="O43" s="24"/>
      <c r="P43" s="6">
        <v>47515</v>
      </c>
      <c r="Q43" s="26"/>
      <c r="R43" s="13"/>
      <c r="S43" s="32"/>
      <c r="T43" s="32"/>
      <c r="U43" s="32"/>
      <c r="V43" s="13"/>
      <c r="W43" s="13"/>
      <c r="X43" s="13"/>
      <c r="Y43" s="13"/>
      <c r="AB43" s="13"/>
    </row>
    <row r="44" spans="1:28" x14ac:dyDescent="0.25">
      <c r="A44" s="6">
        <v>47696</v>
      </c>
      <c r="B44" s="2">
        <f t="shared" si="16"/>
        <v>1120000</v>
      </c>
      <c r="C44" s="10">
        <v>0.05</v>
      </c>
      <c r="E44" s="2">
        <v>50000</v>
      </c>
      <c r="F44" s="2"/>
      <c r="G44" s="23"/>
      <c r="H44" s="2">
        <f t="shared" si="14"/>
        <v>28000</v>
      </c>
      <c r="J44" s="13"/>
      <c r="K44" s="2">
        <f t="shared" si="10"/>
        <v>78000</v>
      </c>
      <c r="L44" s="2"/>
      <c r="M44" s="2"/>
      <c r="N44" s="13"/>
      <c r="O44" s="24"/>
      <c r="P44" s="6">
        <v>47696</v>
      </c>
      <c r="Q44" s="26"/>
      <c r="R44" s="13"/>
      <c r="S44" s="32"/>
      <c r="T44" s="32"/>
      <c r="U44" s="32"/>
      <c r="V44" s="13"/>
      <c r="W44" s="13"/>
      <c r="X44" s="13"/>
      <c r="Y44" s="13"/>
      <c r="AB44" s="13"/>
    </row>
    <row r="45" spans="1:28" x14ac:dyDescent="0.25">
      <c r="A45" s="6">
        <v>47880</v>
      </c>
      <c r="B45" s="2">
        <f t="shared" si="16"/>
        <v>1070000</v>
      </c>
      <c r="C45" s="10">
        <v>0.05</v>
      </c>
      <c r="E45" s="2">
        <v>52000</v>
      </c>
      <c r="F45" s="2"/>
      <c r="G45" s="23"/>
      <c r="H45" s="2">
        <f t="shared" si="14"/>
        <v>26750</v>
      </c>
      <c r="J45" s="13"/>
      <c r="K45" s="2">
        <f t="shared" si="10"/>
        <v>78750</v>
      </c>
      <c r="L45" s="2"/>
      <c r="M45" s="2"/>
      <c r="N45" s="13"/>
      <c r="O45" s="24"/>
      <c r="P45" s="6">
        <v>47880</v>
      </c>
      <c r="Q45" s="26"/>
      <c r="R45" s="13"/>
      <c r="S45" s="32"/>
      <c r="T45" s="32"/>
      <c r="U45" s="32"/>
      <c r="V45" s="13"/>
      <c r="W45" s="13"/>
      <c r="X45" s="13"/>
      <c r="Y45" s="13"/>
      <c r="AB45" s="13"/>
    </row>
    <row r="46" spans="1:28" x14ac:dyDescent="0.25">
      <c r="A46" s="6">
        <v>48061</v>
      </c>
      <c r="B46" s="2">
        <f t="shared" si="16"/>
        <v>1018000</v>
      </c>
      <c r="C46" s="10">
        <v>0.05</v>
      </c>
      <c r="E46" s="2">
        <v>49000</v>
      </c>
      <c r="F46" s="2"/>
      <c r="G46" s="23"/>
      <c r="H46" s="2">
        <f t="shared" si="14"/>
        <v>25450</v>
      </c>
      <c r="J46" s="13"/>
      <c r="K46" s="2">
        <f t="shared" si="10"/>
        <v>74450</v>
      </c>
      <c r="L46" s="2"/>
      <c r="M46" s="2"/>
      <c r="N46" s="13"/>
      <c r="O46" s="24"/>
      <c r="P46" s="6">
        <v>48061</v>
      </c>
      <c r="Q46" s="26"/>
      <c r="R46" s="13"/>
      <c r="S46" s="32"/>
      <c r="T46" s="32"/>
      <c r="U46" s="32"/>
      <c r="V46" s="13"/>
      <c r="W46" s="13"/>
      <c r="X46" s="13"/>
      <c r="Y46" s="13"/>
      <c r="AB46" s="13"/>
    </row>
    <row r="47" spans="1:28" x14ac:dyDescent="0.25">
      <c r="A47" s="6">
        <v>48245</v>
      </c>
      <c r="B47" s="2">
        <f t="shared" si="16"/>
        <v>969000</v>
      </c>
      <c r="C47" s="10">
        <v>0.05</v>
      </c>
      <c r="E47" s="2">
        <v>50000</v>
      </c>
      <c r="F47" s="2"/>
      <c r="G47" s="23"/>
      <c r="H47" s="2">
        <f t="shared" si="14"/>
        <v>24225</v>
      </c>
      <c r="J47" s="13"/>
      <c r="K47" s="2">
        <f t="shared" si="10"/>
        <v>74225</v>
      </c>
      <c r="L47" s="2"/>
      <c r="M47" s="2"/>
      <c r="N47" s="13"/>
      <c r="O47" s="24"/>
      <c r="P47" s="6">
        <v>48245</v>
      </c>
      <c r="Q47" s="26"/>
      <c r="R47" s="13"/>
      <c r="S47" s="32"/>
      <c r="T47" s="32"/>
      <c r="U47" s="32"/>
      <c r="V47" s="13"/>
      <c r="W47" s="13"/>
      <c r="X47" s="13"/>
      <c r="Y47" s="13"/>
      <c r="AB47" s="13"/>
    </row>
    <row r="48" spans="1:28" x14ac:dyDescent="0.25">
      <c r="A48" s="6">
        <v>48427</v>
      </c>
      <c r="B48" s="2">
        <f t="shared" si="16"/>
        <v>919000</v>
      </c>
      <c r="C48" s="10">
        <v>0.05</v>
      </c>
      <c r="E48" s="2">
        <v>51000</v>
      </c>
      <c r="F48" s="2"/>
      <c r="G48" s="23"/>
      <c r="H48" s="2">
        <f t="shared" si="14"/>
        <v>22975</v>
      </c>
      <c r="J48" s="13"/>
      <c r="K48" s="2">
        <f t="shared" si="10"/>
        <v>73975</v>
      </c>
      <c r="L48" s="2"/>
      <c r="M48" s="2"/>
      <c r="N48" s="13"/>
      <c r="O48" s="24"/>
      <c r="P48" s="6">
        <v>48427</v>
      </c>
      <c r="Q48" s="26"/>
      <c r="R48" s="13"/>
      <c r="S48" s="32"/>
      <c r="T48" s="32"/>
      <c r="U48" s="32"/>
      <c r="V48" s="13"/>
      <c r="W48" s="13"/>
      <c r="X48" s="13"/>
      <c r="Y48" s="13"/>
      <c r="AB48" s="13"/>
    </row>
    <row r="49" spans="1:28" x14ac:dyDescent="0.25">
      <c r="A49" s="6">
        <v>48611</v>
      </c>
      <c r="B49" s="2">
        <f t="shared" si="16"/>
        <v>868000</v>
      </c>
      <c r="C49" s="10">
        <v>0.05</v>
      </c>
      <c r="E49" s="2">
        <v>53000</v>
      </c>
      <c r="F49" s="2"/>
      <c r="G49" s="23"/>
      <c r="H49" s="2">
        <f t="shared" si="14"/>
        <v>21700</v>
      </c>
      <c r="J49" s="13"/>
      <c r="K49" s="2">
        <f t="shared" si="10"/>
        <v>74700</v>
      </c>
      <c r="L49" s="2"/>
      <c r="M49" s="2"/>
      <c r="N49" s="13"/>
      <c r="O49" s="24"/>
      <c r="P49" s="6">
        <v>48611</v>
      </c>
      <c r="Q49" s="26"/>
      <c r="R49" s="13"/>
      <c r="S49" s="32"/>
      <c r="T49" s="32"/>
      <c r="U49" s="32"/>
      <c r="V49" s="13"/>
      <c r="W49" s="13"/>
      <c r="X49" s="13"/>
      <c r="Y49" s="13"/>
      <c r="AB49" s="13"/>
    </row>
    <row r="50" spans="1:28" x14ac:dyDescent="0.25">
      <c r="A50" s="6">
        <v>48792</v>
      </c>
      <c r="B50" s="2">
        <f t="shared" si="16"/>
        <v>815000</v>
      </c>
      <c r="C50" s="10">
        <v>0.05</v>
      </c>
      <c r="E50" s="2">
        <v>54000</v>
      </c>
      <c r="F50" s="2"/>
      <c r="G50" s="23"/>
      <c r="H50" s="2">
        <f t="shared" si="14"/>
        <v>20375</v>
      </c>
      <c r="J50" s="13"/>
      <c r="K50" s="2">
        <f t="shared" si="10"/>
        <v>74375</v>
      </c>
      <c r="L50" s="2"/>
      <c r="M50" s="2"/>
      <c r="N50" s="13"/>
      <c r="O50" s="24"/>
      <c r="P50" s="6">
        <v>48792</v>
      </c>
      <c r="Q50" s="26"/>
      <c r="R50" s="13"/>
      <c r="S50" s="32"/>
      <c r="T50" s="32"/>
      <c r="U50" s="32"/>
      <c r="V50" s="13"/>
      <c r="W50" s="13"/>
      <c r="X50" s="13"/>
      <c r="Y50" s="13"/>
      <c r="AB50" s="13"/>
    </row>
    <row r="51" spans="1:28" x14ac:dyDescent="0.25">
      <c r="A51" s="6">
        <v>48976</v>
      </c>
      <c r="B51" s="2">
        <f t="shared" si="16"/>
        <v>761000</v>
      </c>
      <c r="C51" s="10">
        <v>0.05</v>
      </c>
      <c r="E51" s="2">
        <v>55000</v>
      </c>
      <c r="F51" s="2"/>
      <c r="G51" s="23"/>
      <c r="H51" s="2">
        <f t="shared" si="14"/>
        <v>19025</v>
      </c>
      <c r="J51" s="13"/>
      <c r="K51" s="2">
        <f t="shared" si="10"/>
        <v>74025</v>
      </c>
      <c r="L51" s="2"/>
      <c r="M51" s="2"/>
      <c r="N51" s="13"/>
      <c r="O51" s="24"/>
      <c r="P51" s="6">
        <v>48976</v>
      </c>
      <c r="Q51" s="26"/>
      <c r="R51" s="13"/>
      <c r="S51" s="32"/>
      <c r="T51" s="32"/>
      <c r="U51" s="32"/>
      <c r="V51" s="13"/>
      <c r="W51" s="13"/>
      <c r="X51" s="13"/>
      <c r="Y51" s="13"/>
      <c r="AB51" s="13"/>
    </row>
    <row r="52" spans="1:28" x14ac:dyDescent="0.25">
      <c r="A52" s="6">
        <v>49157</v>
      </c>
      <c r="B52" s="2">
        <f t="shared" si="16"/>
        <v>706000</v>
      </c>
      <c r="C52" s="10">
        <v>0.05</v>
      </c>
      <c r="E52" s="2">
        <v>57000</v>
      </c>
      <c r="F52" s="2"/>
      <c r="G52" s="23"/>
      <c r="H52" s="2">
        <f t="shared" si="14"/>
        <v>17650</v>
      </c>
      <c r="J52" s="13"/>
      <c r="K52" s="2">
        <f t="shared" si="10"/>
        <v>74650</v>
      </c>
      <c r="L52" s="2"/>
      <c r="M52" s="2"/>
      <c r="N52" s="13"/>
      <c r="O52" s="24"/>
      <c r="P52" s="6">
        <v>49157</v>
      </c>
      <c r="Q52" s="26"/>
      <c r="R52" s="13"/>
      <c r="S52" s="32"/>
      <c r="T52" s="32"/>
      <c r="U52" s="32"/>
      <c r="V52" s="13"/>
      <c r="W52" s="13"/>
      <c r="X52" s="13"/>
      <c r="Y52" s="13"/>
      <c r="AB52" s="13"/>
    </row>
    <row r="53" spans="1:28" x14ac:dyDescent="0.25">
      <c r="A53" s="6">
        <v>49341</v>
      </c>
      <c r="B53" s="2">
        <f t="shared" si="16"/>
        <v>649000</v>
      </c>
      <c r="C53" s="10">
        <v>0.05</v>
      </c>
      <c r="E53" s="2">
        <v>58000</v>
      </c>
      <c r="F53" s="2"/>
      <c r="G53" s="23"/>
      <c r="H53" s="2">
        <f t="shared" si="14"/>
        <v>16225</v>
      </c>
      <c r="J53" s="13"/>
      <c r="K53" s="2">
        <f t="shared" si="10"/>
        <v>74225</v>
      </c>
      <c r="L53" s="2"/>
      <c r="M53" s="2"/>
      <c r="N53" s="13"/>
      <c r="O53" s="24"/>
      <c r="P53" s="6">
        <v>49341</v>
      </c>
      <c r="Q53" s="26"/>
      <c r="R53" s="13"/>
      <c r="S53" s="32"/>
      <c r="T53" s="32"/>
      <c r="U53" s="32"/>
      <c r="V53" s="13"/>
      <c r="W53" s="13"/>
      <c r="X53" s="13"/>
      <c r="Y53" s="13"/>
      <c r="AB53" s="13"/>
    </row>
    <row r="54" spans="1:28" x14ac:dyDescent="0.25">
      <c r="A54" s="6">
        <v>49522</v>
      </c>
      <c r="B54" s="2">
        <f t="shared" si="16"/>
        <v>591000</v>
      </c>
      <c r="C54" s="10">
        <v>0.05</v>
      </c>
      <c r="E54" s="2">
        <v>59000</v>
      </c>
      <c r="F54" s="2"/>
      <c r="G54" s="23"/>
      <c r="H54" s="2">
        <f t="shared" si="14"/>
        <v>14775</v>
      </c>
      <c r="J54" s="13"/>
      <c r="K54" s="2">
        <f t="shared" si="10"/>
        <v>73775</v>
      </c>
      <c r="L54" s="2"/>
      <c r="M54" s="2"/>
      <c r="N54" s="13"/>
      <c r="O54" s="24"/>
      <c r="P54" s="6">
        <v>49522</v>
      </c>
      <c r="Q54" s="26"/>
      <c r="R54" s="13"/>
      <c r="S54" s="32"/>
      <c r="T54" s="32"/>
      <c r="U54" s="32"/>
      <c r="V54" s="13"/>
      <c r="W54" s="13"/>
      <c r="X54" s="13"/>
      <c r="Y54" s="13"/>
      <c r="AB54" s="13"/>
    </row>
    <row r="55" spans="1:28" x14ac:dyDescent="0.25">
      <c r="A55" s="6">
        <v>49706</v>
      </c>
      <c r="B55" s="2">
        <f t="shared" si="16"/>
        <v>532000</v>
      </c>
      <c r="C55" s="10">
        <v>0.05</v>
      </c>
      <c r="E55" s="2">
        <v>61000</v>
      </c>
      <c r="F55" s="2"/>
      <c r="G55" s="23"/>
      <c r="H55" s="2">
        <f t="shared" si="14"/>
        <v>13300</v>
      </c>
      <c r="J55" s="13"/>
      <c r="K55" s="2">
        <f t="shared" si="10"/>
        <v>74300</v>
      </c>
      <c r="L55" s="2"/>
      <c r="M55" s="2"/>
      <c r="N55" s="13"/>
      <c r="O55" s="24"/>
      <c r="P55" s="6">
        <v>49706</v>
      </c>
      <c r="Q55" s="26"/>
      <c r="R55" s="13"/>
      <c r="S55" s="32"/>
      <c r="T55" s="32"/>
      <c r="U55" s="32"/>
      <c r="V55" s="13"/>
      <c r="W55" s="13"/>
      <c r="X55" s="13"/>
      <c r="Y55" s="13"/>
      <c r="AB55" s="13"/>
    </row>
    <row r="56" spans="1:28" x14ac:dyDescent="0.25">
      <c r="A56" s="6">
        <v>49888</v>
      </c>
      <c r="B56" s="2">
        <f t="shared" si="16"/>
        <v>471000</v>
      </c>
      <c r="C56" s="10">
        <v>0.05</v>
      </c>
      <c r="E56" s="2">
        <v>62000</v>
      </c>
      <c r="F56" s="2"/>
      <c r="G56" s="23"/>
      <c r="H56" s="2">
        <f t="shared" si="14"/>
        <v>11775</v>
      </c>
      <c r="J56" s="13"/>
      <c r="K56" s="2">
        <f t="shared" si="10"/>
        <v>73775</v>
      </c>
      <c r="L56" s="2"/>
      <c r="M56" s="2"/>
      <c r="N56" s="13"/>
      <c r="O56" s="24"/>
      <c r="P56" s="6">
        <v>49888</v>
      </c>
      <c r="Q56" s="26"/>
      <c r="R56" s="13"/>
      <c r="S56" s="32"/>
      <c r="T56" s="32"/>
      <c r="U56" s="32"/>
      <c r="V56" s="13"/>
      <c r="W56" s="13"/>
      <c r="X56" s="13"/>
      <c r="Y56" s="13"/>
      <c r="AB56" s="13"/>
    </row>
    <row r="57" spans="1:28" x14ac:dyDescent="0.25">
      <c r="A57" s="6">
        <v>50072</v>
      </c>
      <c r="B57" s="2">
        <f t="shared" si="16"/>
        <v>409000</v>
      </c>
      <c r="C57" s="10">
        <v>0.05</v>
      </c>
      <c r="E57" s="2">
        <v>64000</v>
      </c>
      <c r="F57" s="2"/>
      <c r="G57" s="23"/>
      <c r="H57" s="2">
        <f t="shared" si="14"/>
        <v>10225</v>
      </c>
      <c r="J57" s="13"/>
      <c r="K57" s="2">
        <f t="shared" si="10"/>
        <v>74225</v>
      </c>
      <c r="L57" s="2"/>
      <c r="M57" s="2"/>
      <c r="N57" s="13"/>
      <c r="O57" s="24"/>
      <c r="P57" s="6">
        <v>50072</v>
      </c>
      <c r="Q57" s="26"/>
      <c r="R57" s="13"/>
      <c r="S57" s="32"/>
      <c r="T57" s="32"/>
      <c r="U57" s="32"/>
      <c r="V57" s="13"/>
      <c r="W57" s="13"/>
      <c r="X57" s="13"/>
      <c r="Y57" s="13"/>
      <c r="AB57" s="13"/>
    </row>
    <row r="58" spans="1:28" x14ac:dyDescent="0.25">
      <c r="A58" s="6">
        <v>50253</v>
      </c>
      <c r="B58" s="2">
        <f t="shared" si="16"/>
        <v>345000</v>
      </c>
      <c r="C58" s="10">
        <v>0.05</v>
      </c>
      <c r="E58" s="2">
        <v>66000</v>
      </c>
      <c r="F58" s="2"/>
      <c r="G58" s="23"/>
      <c r="H58" s="2">
        <f t="shared" si="14"/>
        <v>8625</v>
      </c>
      <c r="J58" s="13"/>
      <c r="K58" s="2">
        <f t="shared" si="10"/>
        <v>74625</v>
      </c>
      <c r="L58" s="2"/>
      <c r="M58" s="2"/>
      <c r="N58" s="13"/>
      <c r="O58" s="24"/>
      <c r="P58" s="6">
        <v>50253</v>
      </c>
      <c r="Q58" s="26"/>
      <c r="R58" s="13"/>
      <c r="S58" s="32"/>
      <c r="T58" s="32"/>
      <c r="U58" s="32"/>
      <c r="V58" s="13"/>
      <c r="W58" s="13"/>
      <c r="X58" s="13"/>
      <c r="Y58" s="13"/>
      <c r="AB58" s="13"/>
    </row>
    <row r="59" spans="1:28" x14ac:dyDescent="0.25">
      <c r="A59" s="6">
        <v>50437</v>
      </c>
      <c r="B59" s="2">
        <f t="shared" si="16"/>
        <v>279000</v>
      </c>
      <c r="C59" s="10">
        <v>0.05</v>
      </c>
      <c r="E59" s="2">
        <v>67000</v>
      </c>
      <c r="F59" s="2"/>
      <c r="G59" s="23"/>
      <c r="H59" s="2">
        <f t="shared" si="14"/>
        <v>6975</v>
      </c>
      <c r="J59" s="13"/>
      <c r="K59" s="2">
        <f t="shared" si="10"/>
        <v>73975</v>
      </c>
      <c r="L59" s="2"/>
      <c r="M59" s="2"/>
      <c r="N59" s="13"/>
      <c r="O59" s="24"/>
      <c r="P59" s="6">
        <v>50437</v>
      </c>
      <c r="Q59" s="26"/>
      <c r="R59" s="13"/>
      <c r="S59" s="32"/>
      <c r="T59" s="32"/>
      <c r="U59" s="32"/>
      <c r="V59" s="13"/>
      <c r="W59" s="13"/>
      <c r="X59" s="13"/>
      <c r="Y59" s="13"/>
      <c r="AB59" s="13"/>
    </row>
    <row r="60" spans="1:28" x14ac:dyDescent="0.25">
      <c r="A60" s="6">
        <v>50618</v>
      </c>
      <c r="B60" s="2">
        <f t="shared" si="16"/>
        <v>212000</v>
      </c>
      <c r="C60" s="10">
        <v>0.05</v>
      </c>
      <c r="E60" s="2">
        <v>69000</v>
      </c>
      <c r="F60" s="2"/>
      <c r="G60" s="23"/>
      <c r="H60" s="2">
        <f t="shared" si="14"/>
        <v>5300</v>
      </c>
      <c r="J60" s="13"/>
      <c r="K60" s="2">
        <f t="shared" si="10"/>
        <v>74300</v>
      </c>
      <c r="L60" s="2"/>
      <c r="M60" s="2"/>
      <c r="N60" s="13"/>
      <c r="O60" s="24"/>
      <c r="P60" s="6">
        <v>50618</v>
      </c>
      <c r="Q60" s="26"/>
      <c r="R60" s="13"/>
      <c r="S60" s="32"/>
      <c r="T60" s="32"/>
      <c r="U60" s="32"/>
      <c r="V60" s="13"/>
      <c r="W60" s="13"/>
      <c r="X60" s="13"/>
      <c r="Y60" s="13"/>
      <c r="AB60" s="13"/>
    </row>
    <row r="61" spans="1:28" x14ac:dyDescent="0.25">
      <c r="A61" s="6">
        <v>50802</v>
      </c>
      <c r="B61" s="2">
        <f t="shared" si="16"/>
        <v>143000</v>
      </c>
      <c r="C61" s="10">
        <v>0.05</v>
      </c>
      <c r="E61" s="2">
        <v>71000</v>
      </c>
      <c r="F61" s="2"/>
      <c r="G61" s="23"/>
      <c r="H61" s="2">
        <f t="shared" si="14"/>
        <v>3575</v>
      </c>
      <c r="J61" s="13"/>
      <c r="K61" s="2">
        <f t="shared" si="10"/>
        <v>74575</v>
      </c>
      <c r="L61" s="2"/>
      <c r="M61" s="2"/>
      <c r="N61" s="13"/>
      <c r="O61" s="24"/>
      <c r="P61" s="6">
        <v>50802</v>
      </c>
      <c r="Q61" s="26"/>
      <c r="R61" s="13"/>
      <c r="S61" s="32"/>
      <c r="T61" s="32"/>
      <c r="U61" s="32"/>
      <c r="V61" s="13"/>
      <c r="W61" s="13"/>
      <c r="X61" s="13"/>
      <c r="Y61" s="13"/>
      <c r="AB61" s="13"/>
    </row>
    <row r="62" spans="1:28" x14ac:dyDescent="0.25">
      <c r="A62" s="6">
        <v>50983</v>
      </c>
      <c r="B62" s="2">
        <f t="shared" si="16"/>
        <v>72000</v>
      </c>
      <c r="C62" s="10">
        <v>0.05</v>
      </c>
      <c r="E62" s="2">
        <v>72000</v>
      </c>
      <c r="F62" s="2"/>
      <c r="G62" s="23"/>
      <c r="H62" s="2">
        <f t="shared" si="14"/>
        <v>1800</v>
      </c>
      <c r="J62" s="13"/>
      <c r="K62" s="2">
        <f t="shared" si="10"/>
        <v>73800</v>
      </c>
      <c r="L62" s="2"/>
      <c r="M62" s="2"/>
      <c r="N62" s="13"/>
      <c r="O62" s="24"/>
      <c r="P62" s="6">
        <v>50983</v>
      </c>
      <c r="Q62" s="26"/>
      <c r="R62" s="13"/>
      <c r="S62" s="32"/>
      <c r="T62" s="32"/>
      <c r="U62" s="32"/>
      <c r="V62" s="13"/>
      <c r="W62" s="13"/>
      <c r="X62" s="13"/>
      <c r="Y62" s="13"/>
      <c r="AB62" s="13"/>
    </row>
    <row r="63" spans="1:28" x14ac:dyDescent="0.25">
      <c r="A63" s="6"/>
      <c r="B63" s="2"/>
      <c r="C63" s="8"/>
      <c r="D63" s="12">
        <f>SUM(D12:D62)</f>
        <v>568566.28</v>
      </c>
      <c r="E63" s="2"/>
      <c r="F63" s="12">
        <f>SUM(F12:F62)</f>
        <v>0</v>
      </c>
      <c r="G63" s="12"/>
      <c r="H63" s="2"/>
      <c r="I63" s="12">
        <f>SUM(I12:I62)</f>
        <v>-374147.92</v>
      </c>
      <c r="J63" s="12"/>
      <c r="L63" s="12">
        <f>SUM(L12:L62)</f>
        <v>-75869.27</v>
      </c>
      <c r="M63" s="12">
        <f>SUM(M12:M62)</f>
        <v>-118549.09</v>
      </c>
      <c r="N63" s="12"/>
      <c r="O63" s="24"/>
      <c r="Q63" s="12"/>
      <c r="R63" s="12"/>
      <c r="S63" s="12"/>
      <c r="T63" s="12"/>
      <c r="U63" s="12"/>
      <c r="V63" s="12"/>
      <c r="W63" s="12"/>
      <c r="X63" s="12"/>
      <c r="Y63" s="12"/>
      <c r="AA63" s="12"/>
      <c r="AB63" s="12"/>
    </row>
  </sheetData>
  <mergeCells count="4">
    <mergeCell ref="D10:G10"/>
    <mergeCell ref="D11:G11"/>
    <mergeCell ref="D13:G13"/>
    <mergeCell ref="D14:G14"/>
  </mergeCells>
  <pageMargins left="0.7" right="0.7" top="0.75" bottom="0.75" header="0.3" footer="0.3"/>
  <pageSetup paperSize="5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82DF9A155BF5429A0A4A29345F02E0" ma:contentTypeVersion="13" ma:contentTypeDescription="Create a new document." ma:contentTypeScope="" ma:versionID="e01dbcb4f4c100d5b51326aff087fa8f">
  <xsd:schema xmlns:xsd="http://www.w3.org/2001/XMLSchema" xmlns:xs="http://www.w3.org/2001/XMLSchema" xmlns:p="http://schemas.microsoft.com/office/2006/metadata/properties" xmlns:ns3="709a6d63-2c5b-4c19-a05a-b93d0ae095f0" xmlns:ns4="66078fc2-debf-402f-a651-2eea139bb4a3" targetNamespace="http://schemas.microsoft.com/office/2006/metadata/properties" ma:root="true" ma:fieldsID="5c134eeb64582597fbb9c0e222ba4882" ns3:_="" ns4:_="">
    <xsd:import namespace="709a6d63-2c5b-4c19-a05a-b93d0ae095f0"/>
    <xsd:import namespace="66078fc2-debf-402f-a651-2eea139bb4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a6d63-2c5b-4c19-a05a-b93d0ae09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8fc2-debf-402f-a651-2eea139bb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C7E337-9292-4A49-8566-CDB020580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a6d63-2c5b-4c19-a05a-b93d0ae095f0"/>
    <ds:schemaRef ds:uri="66078fc2-debf-402f-a651-2eea139bb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F7F642-DF38-4BD2-A6A2-E8C1A67C9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C2B05-82A9-4ED5-87DD-CBE38AA54CC0}">
  <ds:schemaRefs>
    <ds:schemaRef ds:uri="66078fc2-debf-402f-a651-2eea139bb4a3"/>
    <ds:schemaRef ds:uri="709a6d63-2c5b-4c19-a05a-b93d0ae095f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TRACKER</vt:lpstr>
      <vt:lpstr>'NEW TRACKER'!Print_Area</vt:lpstr>
    </vt:vector>
  </TitlesOfParts>
  <Company>Huntington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Hudson</dc:creator>
  <cp:lastModifiedBy>Tonya Galbraith</cp:lastModifiedBy>
  <cp:lastPrinted>2020-05-20T03:09:45Z</cp:lastPrinted>
  <dcterms:created xsi:type="dcterms:W3CDTF">2014-08-19T19:26:30Z</dcterms:created>
  <dcterms:modified xsi:type="dcterms:W3CDTF">2020-07-01T19:14:37Z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0x0101007482DF9A155BF5429A0A4A29345F02E0</vt:lpwstr>
  </property>
</Properties>
</file>